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C:\Python\marketing\CaseStudyExcelCurrent\"/>
    </mc:Choice>
  </mc:AlternateContent>
  <xr:revisionPtr revIDLastSave="0" documentId="13_ncr:1_{7116B899-DEC8-4BCB-8D49-158269FEA155}" xr6:coauthVersionLast="47" xr6:coauthVersionMax="47" xr10:uidLastSave="{00000000-0000-0000-0000-000000000000}"/>
  <bookViews>
    <workbookView xWindow="-110" yWindow="-110" windowWidth="19420" windowHeight="10420" tabRatio="649" xr2:uid="{00000000-000D-0000-FFFF-FFFF00000000}"/>
  </bookViews>
  <sheets>
    <sheet name="Introduction" sheetId="4" r:id="rId1"/>
    <sheet name="Simple" sheetId="2" r:id="rId2"/>
    <sheet name="Simple_CellName" sheetId="6" r:id="rId3"/>
    <sheet name="Smart-Solver" sheetId="5" r:id="rId4"/>
    <sheet name="Response Model" sheetId="7" r:id="rId5"/>
    <sheet name="SmartWhatIf" sheetId="9" r:id="rId6"/>
    <sheet name="S Curve" sheetId="8" r:id="rId7"/>
  </sheets>
  <definedNames>
    <definedName name="A" localSheetId="2">Simple_CellName!$F$42</definedName>
    <definedName name="A" localSheetId="3">'Smart-Solver'!#REF!</definedName>
    <definedName name="A" localSheetId="5">SmartWhatIf!#REF!</definedName>
    <definedName name="A">Simple!$F$42</definedName>
    <definedName name="Advertising">Simple_CellName!$D$14</definedName>
    <definedName name="GrossContributionMargin">Simple_CellName!$D$11</definedName>
    <definedName name="GrossMargin">Simple_CellName!$D$8</definedName>
    <definedName name="IndustryWideSales">Simple_CellName!$D$4</definedName>
    <definedName name="K_Parameter" localSheetId="5">SmartWhatIf!$C$36</definedName>
    <definedName name="K_Parameter">'Smart-Solver'!$C$36</definedName>
    <definedName name="MarketingResearch">Simple_CellName!$D$16</definedName>
    <definedName name="MarketShare">Simple_CellName!$D$5</definedName>
    <definedName name="NetContributionMargin">Simple_CellName!$D$13</definedName>
    <definedName name="Overhead">Simple_CellName!$D$12</definedName>
    <definedName name="P" localSheetId="2">Simple_CellName!$F$41</definedName>
    <definedName name="P" localSheetId="3">'Smart-Solver'!#REF!</definedName>
    <definedName name="P" localSheetId="5">SmartWhatIf!#REF!</definedName>
    <definedName name="P">Simple!$F$41</definedName>
    <definedName name="R_" localSheetId="2">Simple_CellName!$F$44</definedName>
    <definedName name="R_" localSheetId="3">'Smart-Solver'!#REF!</definedName>
    <definedName name="R_" localSheetId="5">SmartWhatIf!#REF!</definedName>
    <definedName name="R_">Simple!$F$44</definedName>
    <definedName name="S" localSheetId="2">Simple_CellName!$F$43</definedName>
    <definedName name="S" localSheetId="3">'Smart-Solver'!#REF!</definedName>
    <definedName name="S" localSheetId="5">SmartWhatIf!#REF!</definedName>
    <definedName name="S">Simple!$F$43</definedName>
    <definedName name="SalesForce">Simple_CellName!$D$15</definedName>
    <definedName name="SalesREvenue">Simple_CellName!$D$10</definedName>
    <definedName name="SaleVolume">Simple_CellName!$D$9</definedName>
    <definedName name="SHARE" localSheetId="2">Simple_CellName!$D$41</definedName>
    <definedName name="SHARE" localSheetId="3">'Smart-Solver'!#REF!</definedName>
    <definedName name="SHARE" localSheetId="5">SmartWhatIf!#REF!</definedName>
    <definedName name="SHARE">Simple!$D$41</definedName>
    <definedName name="solver_adj" localSheetId="1" hidden="1">Simple!$D$22</definedName>
    <definedName name="solver_adj" localSheetId="2" hidden="1">Simple_CellName!$D$22</definedName>
    <definedName name="solver_adj" localSheetId="3" hidden="1">'Smart-Solver'!$D$22:$D$24</definedName>
    <definedName name="solver_adj" localSheetId="5" hidden="1">SmartWhatIf!$D$22:$D$24</definedName>
    <definedName name="solver_cvg" localSheetId="1" hidden="1">0.001</definedName>
    <definedName name="solver_cvg" localSheetId="2" hidden="1">0.001</definedName>
    <definedName name="solver_cvg" localSheetId="3" hidden="1">0.001</definedName>
    <definedName name="solver_cvg" localSheetId="5" hidden="1">0.001</definedName>
    <definedName name="solver_drv" localSheetId="1" hidden="1">1</definedName>
    <definedName name="solver_drv" localSheetId="2" hidden="1">1</definedName>
    <definedName name="solver_drv" localSheetId="3" hidden="1">1</definedName>
    <definedName name="solver_drv" localSheetId="5" hidden="1">1</definedName>
    <definedName name="solver_eng" localSheetId="3" hidden="1">1</definedName>
    <definedName name="solver_eng" localSheetId="5" hidden="1">1</definedName>
    <definedName name="solver_est" localSheetId="1" hidden="1">1</definedName>
    <definedName name="solver_est" localSheetId="2" hidden="1">1</definedName>
    <definedName name="solver_est" localSheetId="3" hidden="1">1</definedName>
    <definedName name="solver_est" localSheetId="5" hidden="1">1</definedName>
    <definedName name="solver_itr" localSheetId="1" hidden="1">100</definedName>
    <definedName name="solver_itr" localSheetId="2" hidden="1">100</definedName>
    <definedName name="solver_itr" localSheetId="3" hidden="1">100</definedName>
    <definedName name="solver_itr" localSheetId="5" hidden="1">100</definedName>
    <definedName name="solver_lhs1" localSheetId="1" hidden="1">Simple!$D$22:$D$24</definedName>
    <definedName name="solver_lhs1" localSheetId="2" hidden="1">Simple_CellName!$D$22:$D$24</definedName>
    <definedName name="solver_lhs1" localSheetId="3" hidden="1">'Smart-Solver'!$D$22</definedName>
    <definedName name="solver_lhs1" localSheetId="5" hidden="1">SmartWhatIf!$D$22</definedName>
    <definedName name="solver_lhs2" localSheetId="3" hidden="1">'Smart-Solver'!$D$23</definedName>
    <definedName name="solver_lhs2" localSheetId="5" hidden="1">SmartWhatIf!$D$23</definedName>
    <definedName name="solver_lhs3" localSheetId="3" hidden="1">'Smart-Solver'!$D$24</definedName>
    <definedName name="solver_lhs3" localSheetId="5" hidden="1">SmartWhatIf!$D$24</definedName>
    <definedName name="solver_lin" localSheetId="1" hidden="1">2</definedName>
    <definedName name="solver_lin" localSheetId="2" hidden="1">2</definedName>
    <definedName name="solver_lin" localSheetId="3" hidden="1">2</definedName>
    <definedName name="solver_lin" localSheetId="5" hidden="1">2</definedName>
    <definedName name="solver_mip" localSheetId="3" hidden="1">2147483647</definedName>
    <definedName name="solver_mni" localSheetId="3" hidden="1">30</definedName>
    <definedName name="solver_mrt" localSheetId="3" hidden="1">0.075</definedName>
    <definedName name="solver_msl" localSheetId="3" hidden="1">2</definedName>
    <definedName name="solver_neg" localSheetId="1" hidden="1">2</definedName>
    <definedName name="solver_neg" localSheetId="2" hidden="1">2</definedName>
    <definedName name="solver_neg" localSheetId="3" hidden="1">2</definedName>
    <definedName name="solver_neg" localSheetId="5" hidden="1">2</definedName>
    <definedName name="solver_nod" localSheetId="3" hidden="1">2147483647</definedName>
    <definedName name="solver_num" localSheetId="1" hidden="1">1</definedName>
    <definedName name="solver_num" localSheetId="2" hidden="1">1</definedName>
    <definedName name="solver_num" localSheetId="3" hidden="1">3</definedName>
    <definedName name="solver_num" localSheetId="5" hidden="1">3</definedName>
    <definedName name="solver_nwt" localSheetId="1" hidden="1">1</definedName>
    <definedName name="solver_nwt" localSheetId="2" hidden="1">1</definedName>
    <definedName name="solver_nwt" localSheetId="3" hidden="1">1</definedName>
    <definedName name="solver_nwt" localSheetId="5" hidden="1">1</definedName>
    <definedName name="solver_opt" localSheetId="1" hidden="1">Simple!$D$17</definedName>
    <definedName name="solver_opt" localSheetId="2" hidden="1">Simple_CellName!$D$17</definedName>
    <definedName name="solver_opt" localSheetId="3" hidden="1">'Smart-Solver'!$D$17</definedName>
    <definedName name="solver_opt" localSheetId="5" hidden="1">SmartWhatIf!$D$17</definedName>
    <definedName name="solver_pre" localSheetId="1" hidden="1">0.000001</definedName>
    <definedName name="solver_pre" localSheetId="2" hidden="1">0.000001</definedName>
    <definedName name="solver_pre" localSheetId="3" hidden="1">0.000001</definedName>
    <definedName name="solver_pre" localSheetId="5" hidden="1">0.000001</definedName>
    <definedName name="solver_rbv" localSheetId="3" hidden="1">1</definedName>
    <definedName name="solver_rel1" localSheetId="1" hidden="1">3</definedName>
    <definedName name="solver_rel1" localSheetId="2" hidden="1">3</definedName>
    <definedName name="solver_rel1" localSheetId="3" hidden="1">3</definedName>
    <definedName name="solver_rel1" localSheetId="5" hidden="1">3</definedName>
    <definedName name="solver_rel2" localSheetId="3" hidden="1">3</definedName>
    <definedName name="solver_rel2" localSheetId="5" hidden="1">3</definedName>
    <definedName name="solver_rel3" localSheetId="3" hidden="1">3</definedName>
    <definedName name="solver_rel3" localSheetId="5" hidden="1">3</definedName>
    <definedName name="solver_rhs1" localSheetId="1" hidden="1">0.1</definedName>
    <definedName name="solver_rhs1" localSheetId="2" hidden="1">0.1</definedName>
    <definedName name="solver_rhs1" localSheetId="3" hidden="1">0</definedName>
    <definedName name="solver_rhs1" localSheetId="5" hidden="1">0</definedName>
    <definedName name="solver_rhs2" localSheetId="3" hidden="1">0</definedName>
    <definedName name="solver_rhs2" localSheetId="5" hidden="1">0</definedName>
    <definedName name="solver_rhs3" localSheetId="3" hidden="1">0</definedName>
    <definedName name="solver_rhs3" localSheetId="5" hidden="1">0</definedName>
    <definedName name="solver_rlx" localSheetId="3" hidden="1">1</definedName>
    <definedName name="solver_rsd" localSheetId="3" hidden="1">0</definedName>
    <definedName name="solver_scl" localSheetId="1" hidden="1">2</definedName>
    <definedName name="solver_scl" localSheetId="2" hidden="1">2</definedName>
    <definedName name="solver_scl" localSheetId="3" hidden="1">2</definedName>
    <definedName name="solver_scl" localSheetId="5" hidden="1">2</definedName>
    <definedName name="solver_sho" localSheetId="1" hidden="1">2</definedName>
    <definedName name="solver_sho" localSheetId="2" hidden="1">2</definedName>
    <definedName name="solver_sho" localSheetId="3" hidden="1">2</definedName>
    <definedName name="solver_sho" localSheetId="5" hidden="1">2</definedName>
    <definedName name="solver_ssz" localSheetId="3" hidden="1">100</definedName>
    <definedName name="solver_tim" localSheetId="1" hidden="1">100</definedName>
    <definedName name="solver_tim" localSheetId="2" hidden="1">100</definedName>
    <definedName name="solver_tim" localSheetId="3" hidden="1">100</definedName>
    <definedName name="solver_tim" localSheetId="5" hidden="1">100</definedName>
    <definedName name="solver_tol" localSheetId="1" hidden="1">0.05</definedName>
    <definedName name="solver_tol" localSheetId="2" hidden="1">0.05</definedName>
    <definedName name="solver_tol" localSheetId="3" hidden="1">0.05</definedName>
    <definedName name="solver_tol" localSheetId="5" hidden="1">0.05</definedName>
    <definedName name="solver_typ" localSheetId="1" hidden="1">1</definedName>
    <definedName name="solver_typ" localSheetId="2" hidden="1">1</definedName>
    <definedName name="solver_typ" localSheetId="3" hidden="1">1</definedName>
    <definedName name="solver_typ" localSheetId="5" hidden="1">1</definedName>
    <definedName name="solver_val" localSheetId="1" hidden="1">0</definedName>
    <definedName name="solver_val" localSheetId="2" hidden="1">0</definedName>
    <definedName name="solver_val" localSheetId="3" hidden="1">0</definedName>
    <definedName name="solver_val" localSheetId="5" hidden="1">0</definedName>
    <definedName name="solver_ver" localSheetId="3" hidden="1">3</definedName>
    <definedName name="solver_ver" localSheetId="5" hidden="1">3</definedName>
    <definedName name="UnitPrice">Simple_CellName!$D$6</definedName>
    <definedName name="VariableCost">Simple_CellName!$D$7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8" l="1"/>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D5" i="9"/>
  <c r="H5" i="9"/>
  <c r="D6" i="9"/>
  <c r="H6" i="9"/>
  <c r="H7" i="9"/>
  <c r="C8" i="9"/>
  <c r="D8" i="9"/>
  <c r="H8" i="9"/>
  <c r="C9" i="9"/>
  <c r="D9" i="9"/>
  <c r="H9" i="9"/>
  <c r="C10" i="9"/>
  <c r="D10" i="9"/>
  <c r="H10" i="9"/>
  <c r="C11" i="9"/>
  <c r="D11" i="9"/>
  <c r="H11" i="9"/>
  <c r="H12" i="9"/>
  <c r="C13" i="9"/>
  <c r="D13" i="9"/>
  <c r="H13" i="9"/>
  <c r="D14" i="9"/>
  <c r="H14" i="9"/>
  <c r="D15" i="9"/>
  <c r="H15" i="9"/>
  <c r="H16" i="9"/>
  <c r="C17" i="9"/>
  <c r="D17" i="9"/>
  <c r="H17" i="9"/>
  <c r="H18" i="9"/>
  <c r="H19" i="9"/>
  <c r="H20" i="9"/>
  <c r="H21" i="9"/>
  <c r="H22" i="9"/>
  <c r="H23" i="9"/>
  <c r="H24" i="9"/>
  <c r="H25" i="9"/>
  <c r="H26" i="9"/>
  <c r="C36" i="9"/>
  <c r="D5" i="5"/>
  <c r="D9" i="5" s="1"/>
  <c r="D6" i="5"/>
  <c r="D8" i="5" s="1"/>
  <c r="C8" i="5"/>
  <c r="C9" i="5"/>
  <c r="C10" i="5"/>
  <c r="C11" i="5"/>
  <c r="C13" i="5"/>
  <c r="D14" i="5"/>
  <c r="D15" i="5"/>
  <c r="C17" i="5"/>
  <c r="C36" i="5"/>
  <c r="C6" i="6"/>
  <c r="C8" i="6" s="1"/>
  <c r="C11" i="6" s="1"/>
  <c r="C13" i="6" s="1"/>
  <c r="C17" i="6" s="1"/>
  <c r="D6" i="6"/>
  <c r="D8" i="6" s="1"/>
  <c r="C9" i="6"/>
  <c r="C10" i="6" s="1"/>
  <c r="D9" i="6"/>
  <c r="D10" i="6" s="1"/>
  <c r="C14" i="6"/>
  <c r="D14" i="6"/>
  <c r="C15" i="6"/>
  <c r="D15" i="6"/>
  <c r="C6" i="2"/>
  <c r="D6" i="2"/>
  <c r="C8" i="2"/>
  <c r="D8" i="2"/>
  <c r="C9" i="2"/>
  <c r="D9" i="2"/>
  <c r="C10" i="2"/>
  <c r="D10" i="2"/>
  <c r="C11" i="2"/>
  <c r="D11" i="2"/>
  <c r="C13" i="2"/>
  <c r="D13" i="2"/>
  <c r="C14" i="2"/>
  <c r="D14" i="2"/>
  <c r="C15" i="2"/>
  <c r="D15" i="2"/>
  <c r="C17" i="2"/>
  <c r="D17" i="2"/>
  <c r="D10" i="5" l="1"/>
  <c r="D11" i="5"/>
  <c r="D13" i="5" s="1"/>
  <c r="D17" i="5" s="1"/>
  <c r="D11" i="6"/>
  <c r="D13" i="6" s="1"/>
  <c r="D17" i="6" s="1"/>
</calcChain>
</file>

<file path=xl/sharedStrings.xml><?xml version="1.0" encoding="utf-8"?>
<sst xmlns="http://schemas.openxmlformats.org/spreadsheetml/2006/main" count="261" uniqueCount="108">
  <si>
    <t>What increase in sales will we see with a.....</t>
  </si>
  <si>
    <t>Introduction</t>
  </si>
  <si>
    <t>How to use this spreadsheet</t>
  </si>
  <si>
    <t>Allegro</t>
  </si>
  <si>
    <t>Resource allocation "smart sheet" exercise</t>
  </si>
  <si>
    <t>Gross Margin per Unit</t>
  </si>
  <si>
    <t>Sales Volume in Units</t>
  </si>
  <si>
    <t>Sales Revenue</t>
  </si>
  <si>
    <t>Overhead</t>
  </si>
  <si>
    <t>Net Contribution Margin</t>
  </si>
  <si>
    <t>Gross Contribution Margin</t>
  </si>
  <si>
    <t>Advertising</t>
  </si>
  <si>
    <t>Sales Force and Distribution</t>
  </si>
  <si>
    <t>Marketing Research</t>
  </si>
  <si>
    <t>Net Profit</t>
  </si>
  <si>
    <t>Price per Unit</t>
  </si>
  <si>
    <t>Variable Cost per Unit</t>
  </si>
  <si>
    <t>a</t>
  </si>
  <si>
    <t>b</t>
  </si>
  <si>
    <t>c</t>
  </si>
  <si>
    <t>d</t>
  </si>
  <si>
    <t>e</t>
  </si>
  <si>
    <t>f</t>
  </si>
  <si>
    <t>g</t>
  </si>
  <si>
    <t>h</t>
  </si>
  <si>
    <t>i</t>
  </si>
  <si>
    <t>j</t>
  </si>
  <si>
    <t>k</t>
  </si>
  <si>
    <t>l</t>
  </si>
  <si>
    <t>m</t>
  </si>
  <si>
    <t>n</t>
  </si>
  <si>
    <t>= c - d</t>
  </si>
  <si>
    <t>= a x b</t>
  </si>
  <si>
    <t>= c x f</t>
  </si>
  <si>
    <t>= e x f</t>
  </si>
  <si>
    <t>= h - i</t>
  </si>
  <si>
    <t>= j - k - l - m</t>
  </si>
  <si>
    <t>Industry Sales, in Units</t>
  </si>
  <si>
    <t>Company Market Share</t>
  </si>
  <si>
    <t>Internal Parameter</t>
  </si>
  <si>
    <t>Please do not modify</t>
  </si>
  <si>
    <t>...1% decrease in price?</t>
  </si>
  <si>
    <t>...1% increase in advertising?</t>
  </si>
  <si>
    <t>...1% increase in sales effort?</t>
  </si>
  <si>
    <t>Internal Parameter k</t>
  </si>
  <si>
    <t>Allegro Market Smart Sheet</t>
  </si>
  <si>
    <t>Allegro Market Simple Sheet</t>
  </si>
  <si>
    <t>Marketing Mix Decisions</t>
  </si>
  <si>
    <t>Notice that you cannot modify market shares manually anymore. It is model-driven.</t>
  </si>
  <si>
    <r>
      <t xml:space="preserve">This year           </t>
    </r>
    <r>
      <rPr>
        <sz val="10"/>
        <rFont val="Arial"/>
        <family val="2"/>
      </rPr>
      <t>(current)</t>
    </r>
  </si>
  <si>
    <r>
      <t xml:space="preserve">Next year             </t>
    </r>
    <r>
      <rPr>
        <sz val="10"/>
        <rFont val="Arial"/>
        <family val="2"/>
      </rPr>
      <t>(projected)</t>
    </r>
  </si>
  <si>
    <r>
      <t xml:space="preserve">Next year            </t>
    </r>
    <r>
      <rPr>
        <sz val="10"/>
        <rFont val="Arial"/>
        <family val="2"/>
      </rPr>
      <t xml:space="preserve"> (projected)</t>
    </r>
  </si>
  <si>
    <t>Partial credits to Bill Moore, University of Utah</t>
  </si>
  <si>
    <t>Assume these estimates are reasonably good; however, change them if you think it is a good idea.</t>
  </si>
  <si>
    <t>Managerial Judgmental Inputs</t>
  </si>
  <si>
    <r>
      <t xml:space="preserve">Following are two business plan spreadsheets for the same company, Allegro. You have just been assigned to be the </t>
    </r>
    <r>
      <rPr>
        <b/>
        <sz val="11"/>
        <color indexed="10"/>
        <rFont val="Arial"/>
        <family val="2"/>
      </rPr>
      <t>brand manager</t>
    </r>
    <r>
      <rPr>
        <sz val="10"/>
        <rFont val="Arial"/>
        <family val="2"/>
      </rPr>
      <t xml:space="preserve"> and must </t>
    </r>
    <r>
      <rPr>
        <b/>
        <sz val="12"/>
        <color indexed="10"/>
        <rFont val="Arial"/>
        <family val="2"/>
      </rPr>
      <t>formulate a plan for next year</t>
    </r>
    <r>
      <rPr>
        <sz val="10"/>
        <rFont val="Arial"/>
        <family val="2"/>
      </rPr>
      <t xml:space="preserve">. As you will see, the projected profits for 2006 are higher than the plan for 2007. To make a good impression, you need to develop a plan that will deliver higher profits in 2007. Your job is to use each spreadsheet to determine the </t>
    </r>
    <r>
      <rPr>
        <b/>
        <sz val="12"/>
        <color indexed="10"/>
        <rFont val="Arial"/>
        <family val="2"/>
      </rPr>
      <t>optimal level of price, advertising, and selling.</t>
    </r>
  </si>
  <si>
    <t xml:space="preserve"> Market Share Model =C36*(MAX(D22,10)^-(100*D29))*(MAX(D23,10)^(100*D30))*(MAX(D24,10)^(100*D31))</t>
  </si>
  <si>
    <t xml:space="preserve">Dumb Spreadsheet without a Responsive Model behind it. </t>
  </si>
  <si>
    <t xml:space="preserve">Reference: </t>
  </si>
  <si>
    <t>https://www.nielsen.com/wp-content/uploads/sites/3/2019/04/marketing-mix-modeling-what-marketers-need-to-know.pdf</t>
  </si>
  <si>
    <t>Product</t>
  </si>
  <si>
    <t>Place</t>
  </si>
  <si>
    <t>Price</t>
  </si>
  <si>
    <t>Promotion</t>
  </si>
  <si>
    <t xml:space="preserve">People </t>
  </si>
  <si>
    <t>The original 4Ps</t>
  </si>
  <si>
    <t>Resource Allocation Using a Response Model System</t>
  </si>
  <si>
    <t>Name all the cells used in formula to make it more meaningful/readable</t>
  </si>
  <si>
    <t>Is it still a model?</t>
  </si>
  <si>
    <t xml:space="preserve">The Model  of the Market Share </t>
  </si>
  <si>
    <t>Cobb-Douglas function</t>
  </si>
  <si>
    <t>It exhibits diminishing returns to scale with respect to variable i if 𝛼𝑖 &lt; 1 and increasing returns to scale if 𝛼𝑖 &gt; 1</t>
  </si>
  <si>
    <t>To determine K, we solve the following equation from their known values for the current year:</t>
  </si>
  <si>
    <t>Note: Market Share should be between 0 and 100%</t>
  </si>
  <si>
    <t>Market Share</t>
  </si>
  <si>
    <t>Profit</t>
  </si>
  <si>
    <t>*</t>
  </si>
  <si>
    <t>https://courses.smeal.psu.edu/mktg540/mktg540sp21/Allegro%20%28calculation%20of%20internal%20parameter%29.pdf</t>
  </si>
  <si>
    <t>A Cobb-Douglas production function models the relationship between production output and production inputs (factors). It is used to calculate ratios of inputs to one another for efficient production and to estimate technological change in production methods.</t>
  </si>
  <si>
    <t xml:space="preserve">D22, D23, D24 cannot be less than 10 </t>
  </si>
  <si>
    <t xml:space="preserve">Market Share </t>
  </si>
  <si>
    <t xml:space="preserve"> </t>
  </si>
  <si>
    <t xml:space="preserve">Fix all other variables </t>
  </si>
  <si>
    <t>S Curve</t>
  </si>
  <si>
    <t>f(x)</t>
  </si>
  <si>
    <t>x</t>
  </si>
  <si>
    <r>
      <t>F(x) = 1 / (1 + e</t>
    </r>
    <r>
      <rPr>
        <b/>
        <vertAlign val="superscript"/>
        <sz val="16"/>
        <color indexed="8"/>
        <rFont val="Inherit"/>
      </rPr>
      <t>-x</t>
    </r>
    <r>
      <rPr>
        <b/>
        <sz val="16"/>
        <color indexed="8"/>
        <rFont val="Helvetica"/>
      </rPr>
      <t>)</t>
    </r>
  </si>
  <si>
    <t xml:space="preserve">This is a multiplicative (constant elasticity) model </t>
  </si>
  <si>
    <r>
      <t>Go to the second spreadsheet. It is a</t>
    </r>
    <r>
      <rPr>
        <b/>
        <sz val="12"/>
        <color indexed="10"/>
        <rFont val="Arial"/>
        <family val="2"/>
      </rPr>
      <t xml:space="preserve"> "smart" spreadsheet where projected market share is </t>
    </r>
    <r>
      <rPr>
        <b/>
        <sz val="14"/>
        <color rgb="FFC00000"/>
        <rFont val="Arial"/>
        <family val="2"/>
      </rPr>
      <t>a function of price, advertising and distribution spending</t>
    </r>
    <r>
      <rPr>
        <sz val="10"/>
        <rFont val="Arial"/>
        <family val="2"/>
      </rPr>
      <t>. If you change the planned price, sales (and contribution margin) will change.</t>
    </r>
  </si>
  <si>
    <r>
      <t>Start with the Simple spreadsheet. It is a traditional spreadsheet. Use this as an aide to help you think about</t>
    </r>
    <r>
      <rPr>
        <sz val="10"/>
        <color rgb="FFC00000"/>
        <rFont val="Arial"/>
        <family val="2"/>
      </rPr>
      <t xml:space="preserve"> </t>
    </r>
    <r>
      <rPr>
        <b/>
        <sz val="14"/>
        <color rgb="FFC00000"/>
        <rFont val="Arial"/>
        <family val="2"/>
      </rPr>
      <t>optimal spending levels</t>
    </r>
    <r>
      <rPr>
        <b/>
        <sz val="12"/>
        <color indexed="10"/>
        <rFont val="Arial"/>
        <family val="2"/>
      </rPr>
      <t xml:space="preserve">, and how this might affect </t>
    </r>
    <r>
      <rPr>
        <b/>
        <sz val="14"/>
        <color rgb="FFC00000"/>
        <rFont val="Arial"/>
        <family val="2"/>
      </rPr>
      <t>market shares and net profits</t>
    </r>
    <r>
      <rPr>
        <b/>
        <sz val="14"/>
        <color rgb="FF0070C0"/>
        <rFont val="Arial"/>
        <family val="2"/>
      </rPr>
      <t>.</t>
    </r>
  </si>
  <si>
    <t>Where does the data come from?</t>
  </si>
  <si>
    <t>???</t>
  </si>
  <si>
    <t>Process</t>
  </si>
  <si>
    <t>&lt;== This is new for the smart model</t>
  </si>
  <si>
    <t xml:space="preserve">Market Share cannot be changed directly. </t>
  </si>
  <si>
    <t>&lt;== You can change Market share if you wish.</t>
  </si>
  <si>
    <t>What is the difference?</t>
  </si>
  <si>
    <t>Market Share = F (Price, Advertizing, Distribution)</t>
  </si>
  <si>
    <r>
      <t xml:space="preserve">Bright yellow indicates a cell you </t>
    </r>
    <r>
      <rPr>
        <b/>
        <i/>
        <sz val="10"/>
        <rFont val="Arial"/>
        <family val="2"/>
      </rPr>
      <t>should</t>
    </r>
    <r>
      <rPr>
        <i/>
        <sz val="10"/>
        <rFont val="Arial"/>
        <family val="2"/>
      </rPr>
      <t xml:space="preserve"> change.==&gt;</t>
    </r>
    <r>
      <rPr>
        <i/>
        <sz val="12"/>
        <color rgb="FFC00000"/>
        <rFont val="Arial"/>
        <family val="2"/>
      </rPr>
      <t>input variables</t>
    </r>
  </si>
  <si>
    <r>
      <t xml:space="preserve">Faded yellow indicates a cell you </t>
    </r>
    <r>
      <rPr>
        <b/>
        <i/>
        <sz val="10"/>
        <rFont val="Arial"/>
        <family val="2"/>
      </rPr>
      <t>are allowed</t>
    </r>
    <r>
      <rPr>
        <i/>
        <sz val="10"/>
        <rFont val="Arial"/>
        <family val="2"/>
      </rPr>
      <t xml:space="preserve"> to modify. ==&gt; </t>
    </r>
    <r>
      <rPr>
        <i/>
        <sz val="12"/>
        <color rgb="FFC00000"/>
        <rFont val="Arial"/>
        <family val="2"/>
      </rPr>
      <t>Model parameters</t>
    </r>
    <r>
      <rPr>
        <i/>
        <sz val="10"/>
        <rFont val="Arial"/>
        <family val="2"/>
      </rPr>
      <t>. Do this only if you have good reasons to do so.</t>
    </r>
  </si>
  <si>
    <t>Bright yellow indicates a cell you should change.</t>
  </si>
  <si>
    <t>Physical evidence.</t>
  </si>
  <si>
    <r>
      <t xml:space="preserve">Not surprisingly, as you lower price, volume increases, but the contribution margin decreases. As you increase advertising or selling effort sales volume increases. These </t>
    </r>
    <r>
      <rPr>
        <b/>
        <sz val="12"/>
        <color rgb="FFC00000"/>
        <rFont val="Arial"/>
        <family val="2"/>
      </rPr>
      <t xml:space="preserve">response functions </t>
    </r>
    <r>
      <rPr>
        <b/>
        <i/>
        <sz val="12"/>
        <color rgb="FFC00000"/>
        <rFont val="Arial"/>
        <family val="2"/>
      </rPr>
      <t xml:space="preserve">parameters' values </t>
    </r>
    <r>
      <rPr>
        <b/>
        <sz val="12"/>
        <color rgb="FFC00000"/>
        <rFont val="Arial"/>
        <family val="2"/>
      </rPr>
      <t>came from managerial judgment</t>
    </r>
    <r>
      <rPr>
        <sz val="10"/>
        <rFont val="Arial"/>
        <family val="2"/>
      </rPr>
      <t xml:space="preserve">, but could just as easily come from </t>
    </r>
    <r>
      <rPr>
        <b/>
        <sz val="12"/>
        <color rgb="FFC00000"/>
        <rFont val="Arial"/>
        <family val="2"/>
      </rPr>
      <t>statistical analysis of past data</t>
    </r>
    <r>
      <rPr>
        <sz val="10"/>
        <rFont val="Arial"/>
        <family val="2"/>
      </rPr>
      <t>.</t>
    </r>
  </si>
  <si>
    <r>
      <t xml:space="preserve"> K is an unknown constant, </t>
    </r>
    <r>
      <rPr>
        <sz val="16"/>
        <rFont val="Symbol"/>
        <family val="1"/>
        <charset val="2"/>
      </rPr>
      <t>a</t>
    </r>
    <r>
      <rPr>
        <sz val="16"/>
        <rFont val="Arial"/>
        <family val="2"/>
      </rPr>
      <t xml:space="preserve">1, </t>
    </r>
    <r>
      <rPr>
        <sz val="16"/>
        <rFont val="Symbol"/>
        <family val="1"/>
        <charset val="2"/>
      </rPr>
      <t>a</t>
    </r>
    <r>
      <rPr>
        <sz val="16"/>
        <rFont val="Arial"/>
        <family val="2"/>
      </rPr>
      <t xml:space="preserve">2 and </t>
    </r>
    <r>
      <rPr>
        <sz val="16"/>
        <rFont val="Symbol"/>
        <family val="1"/>
        <charset val="2"/>
      </rPr>
      <t>a</t>
    </r>
    <r>
      <rPr>
        <sz val="16"/>
        <rFont val="Arial"/>
        <family val="2"/>
      </rPr>
      <t xml:space="preserve">3 are unknown </t>
    </r>
    <r>
      <rPr>
        <sz val="20"/>
        <color indexed="10"/>
        <rFont val="Arial"/>
        <family val="2"/>
      </rPr>
      <t>elasticities</t>
    </r>
    <r>
      <rPr>
        <sz val="16"/>
        <rFont val="Arial"/>
        <family val="2"/>
      </rPr>
      <t xml:space="preserve"> (彈性) of price, advertising, and sales effort/distribution respectively</t>
    </r>
  </si>
  <si>
    <r>
      <t xml:space="preserve">In the Allegro case, </t>
    </r>
    <r>
      <rPr>
        <sz val="22"/>
        <rFont val="Symbol"/>
        <family val="1"/>
        <charset val="2"/>
      </rPr>
      <t>a</t>
    </r>
    <r>
      <rPr>
        <sz val="22"/>
        <rFont val="Arial"/>
        <family val="2"/>
      </rPr>
      <t xml:space="preserve">1, </t>
    </r>
    <r>
      <rPr>
        <sz val="22"/>
        <rFont val="Symbol"/>
        <family val="1"/>
        <charset val="2"/>
      </rPr>
      <t>a</t>
    </r>
    <r>
      <rPr>
        <sz val="22"/>
        <rFont val="Arial"/>
        <family val="2"/>
      </rPr>
      <t xml:space="preserve">2 and </t>
    </r>
    <r>
      <rPr>
        <sz val="22"/>
        <rFont val="Symbol"/>
        <family val="1"/>
        <charset val="2"/>
      </rPr>
      <t>a</t>
    </r>
    <r>
      <rPr>
        <sz val="22"/>
        <rFont val="Arial"/>
        <family val="2"/>
      </rPr>
      <t>3 were estimated via</t>
    </r>
    <r>
      <rPr>
        <b/>
        <sz val="22"/>
        <rFont val="Arial"/>
        <family val="2"/>
      </rPr>
      <t xml:space="preserve"> managerial judgment</t>
    </r>
  </si>
  <si>
    <t>&lt;== Constraints</t>
  </si>
  <si>
    <r>
      <t>In Excel     =1/(1+EXP(-</t>
    </r>
    <r>
      <rPr>
        <b/>
        <sz val="16"/>
        <color indexed="48"/>
        <rFont val="Inherit"/>
      </rPr>
      <t>B6</t>
    </r>
    <r>
      <rPr>
        <b/>
        <sz val="16"/>
        <color indexed="8"/>
        <rFont val="Inherit"/>
      </rPr>
      <t>))</t>
    </r>
  </si>
  <si>
    <t>Allegro Market Smart Sheet==&gt; Solver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</si>
</sst>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164" formatCode="&quot;$&quot;#,##0"/>
    <numFmt numFmtId="165" formatCode="0.0%"/>
  </numFmts>
  <fonts count="67">
    <font>
      <sz val="10"/>
      <name val="Arial"/>
    </font>
    <font>
      <b/>
      <sz val="10"/>
      <name val="Arial"/>
      <family val="2"/>
    </font>
    <font>
      <sz val="10"/>
      <name val="Arial"/>
      <family val="2"/>
    </font>
    <font>
      <sz val="10"/>
      <name val="Geneva"/>
    </font>
    <font>
      <b/>
      <sz val="10"/>
      <name val="Geneva"/>
    </font>
    <font>
      <b/>
      <sz val="10"/>
      <color indexed="12"/>
      <name val="Geneva"/>
    </font>
    <font>
      <b/>
      <sz val="12"/>
      <name val="Arial"/>
      <family val="2"/>
    </font>
    <font>
      <b/>
      <sz val="10"/>
      <name val="Arial"/>
      <family val="2"/>
    </font>
    <font>
      <sz val="8"/>
      <name val="Arial"/>
      <family val="2"/>
    </font>
    <font>
      <b/>
      <sz val="14"/>
      <color indexed="9"/>
      <name val="Arial"/>
      <family val="2"/>
    </font>
    <font>
      <b/>
      <sz val="10"/>
      <color indexed="22"/>
      <name val="Arial"/>
      <family val="2"/>
    </font>
    <font>
      <b/>
      <i/>
      <sz val="14"/>
      <color indexed="48"/>
      <name val="Arial"/>
      <family val="2"/>
    </font>
    <font>
      <sz val="10"/>
      <name val="Arial"/>
      <family val="2"/>
    </font>
    <font>
      <sz val="10"/>
      <name val="Arial"/>
      <family val="2"/>
    </font>
    <font>
      <sz val="8"/>
      <color indexed="23"/>
      <name val="Arial"/>
      <family val="2"/>
    </font>
    <font>
      <b/>
      <sz val="10"/>
      <color indexed="23"/>
      <name val="Arial"/>
      <family val="2"/>
    </font>
    <font>
      <b/>
      <i/>
      <sz val="14"/>
      <color indexed="23"/>
      <name val="Arial"/>
      <family val="2"/>
    </font>
    <font>
      <sz val="10"/>
      <color indexed="23"/>
      <name val="Geneva"/>
    </font>
    <font>
      <sz val="10"/>
      <color indexed="23"/>
      <name val="Arial"/>
      <family val="2"/>
    </font>
    <font>
      <sz val="10"/>
      <color indexed="23"/>
      <name val="Arial"/>
      <family val="2"/>
    </font>
    <font>
      <i/>
      <sz val="10"/>
      <name val="Arial"/>
      <family val="2"/>
    </font>
    <font>
      <b/>
      <i/>
      <sz val="10"/>
      <name val="Arial"/>
      <family val="2"/>
    </font>
    <font>
      <sz val="8"/>
      <color indexed="22"/>
      <name val="Arial"/>
      <family val="2"/>
    </font>
    <font>
      <b/>
      <sz val="11"/>
      <color indexed="10"/>
      <name val="Arial"/>
      <family val="2"/>
    </font>
    <font>
      <b/>
      <sz val="12"/>
      <color indexed="10"/>
      <name val="Arial"/>
      <family val="2"/>
    </font>
    <font>
      <b/>
      <sz val="14"/>
      <name val="Arial"/>
      <family val="2"/>
    </font>
    <font>
      <sz val="14"/>
      <name val="Arial"/>
      <family val="2"/>
    </font>
    <font>
      <sz val="16"/>
      <name val="Arial"/>
      <family val="2"/>
    </font>
    <font>
      <sz val="18"/>
      <name val="Arial"/>
      <family val="2"/>
    </font>
    <font>
      <sz val="20"/>
      <name val="Arial"/>
      <family val="2"/>
    </font>
    <font>
      <sz val="22"/>
      <name val="Arial"/>
      <family val="2"/>
    </font>
    <font>
      <b/>
      <sz val="20"/>
      <name val="Arial"/>
      <family val="2"/>
    </font>
    <font>
      <sz val="24"/>
      <name val="Arial"/>
      <family val="2"/>
    </font>
    <font>
      <b/>
      <i/>
      <sz val="20"/>
      <color indexed="48"/>
      <name val="Arial"/>
      <family val="2"/>
    </font>
    <font>
      <sz val="20"/>
      <color indexed="10"/>
      <name val="Arial"/>
      <family val="2"/>
    </font>
    <font>
      <b/>
      <sz val="12"/>
      <name val="Geneva"/>
    </font>
    <font>
      <b/>
      <sz val="16"/>
      <color indexed="8"/>
      <name val="Helvetica"/>
    </font>
    <font>
      <b/>
      <vertAlign val="superscript"/>
      <sz val="16"/>
      <color indexed="8"/>
      <name val="Inherit"/>
    </font>
    <font>
      <b/>
      <sz val="16"/>
      <color indexed="8"/>
      <name val="Inherit"/>
    </font>
    <font>
      <b/>
      <sz val="16"/>
      <color indexed="48"/>
      <name val="Inherit"/>
    </font>
    <font>
      <b/>
      <sz val="22"/>
      <name val="Arial"/>
      <family val="2"/>
    </font>
    <font>
      <b/>
      <sz val="12"/>
      <color rgb="FFFF0000"/>
      <name val="Geneva"/>
    </font>
    <font>
      <sz val="20"/>
      <color rgb="FF000000"/>
      <name val="Open Sans"/>
      <family val="2"/>
    </font>
    <font>
      <b/>
      <sz val="14"/>
      <color rgb="FFFF0000"/>
      <name val="Arial"/>
      <family val="2"/>
    </font>
    <font>
      <b/>
      <sz val="16"/>
      <color rgb="FFFF0000"/>
      <name val="Arial"/>
      <family val="2"/>
    </font>
    <font>
      <b/>
      <i/>
      <sz val="20"/>
      <color rgb="FFFF0000"/>
      <name val="Arial"/>
      <family val="2"/>
    </font>
    <font>
      <u/>
      <sz val="10"/>
      <color theme="10"/>
      <name val="Arial"/>
      <family val="2"/>
    </font>
    <font>
      <u/>
      <sz val="14"/>
      <color theme="10"/>
      <name val="Arial"/>
      <family val="2"/>
    </font>
    <font>
      <u/>
      <sz val="26"/>
      <color theme="10"/>
      <name val="Arial"/>
      <family val="2"/>
    </font>
    <font>
      <b/>
      <sz val="16"/>
      <color rgb="FF000000"/>
      <name val="Helvetica"/>
    </font>
    <font>
      <b/>
      <sz val="16"/>
      <color rgb="FF000000"/>
      <name val="Inherit"/>
    </font>
    <font>
      <b/>
      <sz val="16"/>
      <color rgb="FF000000"/>
      <name val="Arial"/>
      <family val="2"/>
    </font>
    <font>
      <sz val="14"/>
      <color rgb="FFFF0000"/>
      <name val="Arial"/>
      <family val="2"/>
    </font>
    <font>
      <b/>
      <sz val="14"/>
      <color rgb="FF0070C0"/>
      <name val="Arial"/>
      <family val="2"/>
    </font>
    <font>
      <b/>
      <sz val="14"/>
      <color rgb="FFC00000"/>
      <name val="Arial"/>
      <family val="2"/>
    </font>
    <font>
      <sz val="10"/>
      <color rgb="FFC00000"/>
      <name val="Arial"/>
      <family val="2"/>
    </font>
    <font>
      <b/>
      <sz val="12"/>
      <color rgb="FFC00000"/>
      <name val="Arial"/>
      <family val="2"/>
    </font>
    <font>
      <sz val="18"/>
      <color rgb="FF000000"/>
      <name val="Arial"/>
      <family val="2"/>
    </font>
    <font>
      <sz val="10"/>
      <name val="Wingdings"/>
      <charset val="2"/>
    </font>
    <font>
      <sz val="14"/>
      <color rgb="FFC00000"/>
      <name val="Arial"/>
      <family val="2"/>
    </font>
    <font>
      <b/>
      <sz val="16"/>
      <color rgb="FF0070C0"/>
      <name val="Arial"/>
      <family val="2"/>
    </font>
    <font>
      <b/>
      <sz val="10"/>
      <color rgb="FF002060"/>
      <name val="Arial"/>
      <family val="2"/>
    </font>
    <font>
      <b/>
      <sz val="14"/>
      <color rgb="FF0070C0"/>
      <name val="Geneva"/>
    </font>
    <font>
      <i/>
      <sz val="12"/>
      <color rgb="FFC00000"/>
      <name val="Arial"/>
      <family val="2"/>
    </font>
    <font>
      <b/>
      <i/>
      <sz val="12"/>
      <color rgb="FFC00000"/>
      <name val="Arial"/>
      <family val="2"/>
    </font>
    <font>
      <sz val="16"/>
      <name val="Symbol"/>
      <family val="1"/>
      <charset val="2"/>
    </font>
    <font>
      <sz val="22"/>
      <name val="Symbol"/>
      <family val="1"/>
      <charset val="2"/>
    </font>
  </fonts>
  <fills count="11">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mediumGray">
        <fgColor indexed="9"/>
        <bgColor indexed="43"/>
      </patternFill>
    </fill>
    <fill>
      <patternFill patternType="mediumGray">
        <fgColor indexed="9"/>
        <bgColor indexed="9"/>
      </patternFill>
    </fill>
    <fill>
      <patternFill patternType="mediumGray">
        <fgColor indexed="43"/>
        <bgColor indexed="9"/>
      </patternFill>
    </fill>
    <fill>
      <patternFill patternType="solid">
        <fgColor indexed="47"/>
        <bgColor indexed="64"/>
      </patternFill>
    </fill>
    <fill>
      <patternFill patternType="solid">
        <fgColor indexed="48"/>
        <bgColor indexed="64"/>
      </patternFill>
    </fill>
    <fill>
      <patternFill patternType="solid">
        <fgColor rgb="FFFFFFFF"/>
        <bgColor indexed="64"/>
      </patternFill>
    </fill>
  </fills>
  <borders count="26">
    <border>
      <left/>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mediumDashed">
        <color indexed="64"/>
      </left>
      <right style="mediumDashed">
        <color indexed="64"/>
      </right>
      <top style="mediumDashed">
        <color indexed="64"/>
      </top>
      <bottom style="thin">
        <color indexed="64"/>
      </bottom>
      <diagonal/>
    </border>
    <border>
      <left style="mediumDashed">
        <color indexed="64"/>
      </left>
      <right style="mediumDashed">
        <color indexed="64"/>
      </right>
      <top style="thin">
        <color indexed="64"/>
      </top>
      <bottom style="thin">
        <color indexed="64"/>
      </bottom>
      <diagonal/>
    </border>
    <border>
      <left style="mediumDashed">
        <color indexed="64"/>
      </left>
      <right style="mediumDashed">
        <color indexed="64"/>
      </right>
      <top style="thin">
        <color indexed="64"/>
      </top>
      <bottom style="mediumDashed">
        <color indexed="64"/>
      </bottom>
      <diagonal/>
    </border>
    <border>
      <left style="hair">
        <color indexed="64"/>
      </left>
      <right style="thin">
        <color indexed="64"/>
      </right>
      <top style="thin">
        <color indexed="64"/>
      </top>
      <bottom style="mediumDashed">
        <color indexed="64"/>
      </bottom>
      <diagonal/>
    </border>
    <border>
      <left style="mediumDashed">
        <color indexed="64"/>
      </left>
      <right style="mediumDashed">
        <color indexed="64"/>
      </right>
      <top style="mediumDashed">
        <color indexed="64"/>
      </top>
      <bottom style="mediumDashed">
        <color indexed="64"/>
      </bottom>
      <diagonal/>
    </border>
    <border>
      <left style="mediumDashed">
        <color indexed="64"/>
      </left>
      <right style="mediumDashed">
        <color indexed="64"/>
      </right>
      <top/>
      <bottom style="mediumDashed">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Dashed">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6" fillId="0" borderId="0" applyNumberFormat="0" applyFill="0" applyBorder="0" applyAlignment="0" applyProtection="0"/>
    <xf numFmtId="9" fontId="2" fillId="0" borderId="0" applyFont="0" applyFill="0" applyBorder="0" applyAlignment="0" applyProtection="0"/>
  </cellStyleXfs>
  <cellXfs count="136">
    <xf numFmtId="0" fontId="0" fillId="0" borderId="0" xfId="0"/>
    <xf numFmtId="0" fontId="2" fillId="2" borderId="0" xfId="0" applyFont="1" applyFill="1"/>
    <xf numFmtId="0" fontId="11" fillId="2" borderId="0" xfId="0" applyFont="1" applyFill="1" applyAlignment="1">
      <alignment vertical="center"/>
    </xf>
    <xf numFmtId="0" fontId="2" fillId="2" borderId="0" xfId="0" applyFont="1" applyFill="1" applyBorder="1"/>
    <xf numFmtId="0" fontId="11" fillId="2" borderId="0" xfId="0" applyFont="1" applyFill="1" applyBorder="1" applyAlignment="1">
      <alignment vertical="center"/>
    </xf>
    <xf numFmtId="0" fontId="2" fillId="2" borderId="0" xfId="0" applyFont="1" applyFill="1" applyAlignment="1">
      <alignment vertical="center" wrapText="1"/>
    </xf>
    <xf numFmtId="3" fontId="12" fillId="2" borderId="1" xfId="0" applyNumberFormat="1" applyFont="1" applyFill="1" applyBorder="1" applyAlignment="1" applyProtection="1">
      <alignment horizontal="right" vertical="center"/>
    </xf>
    <xf numFmtId="3" fontId="12" fillId="2" borderId="2" xfId="0" applyNumberFormat="1" applyFont="1" applyFill="1" applyBorder="1" applyAlignment="1" applyProtection="1">
      <alignment horizontal="right" vertical="center"/>
    </xf>
    <xf numFmtId="165" fontId="12" fillId="2" borderId="2" xfId="2" applyNumberFormat="1" applyFont="1" applyFill="1" applyBorder="1" applyAlignment="1" applyProtection="1">
      <alignment horizontal="right" vertical="center"/>
    </xf>
    <xf numFmtId="164" fontId="12" fillId="2" borderId="1" xfId="0" applyNumberFormat="1" applyFont="1" applyFill="1" applyBorder="1" applyAlignment="1" applyProtection="1">
      <alignment horizontal="right" vertical="center"/>
    </xf>
    <xf numFmtId="164" fontId="12" fillId="2" borderId="2" xfId="0" applyNumberFormat="1" applyFont="1" applyFill="1" applyBorder="1" applyAlignment="1" applyProtection="1">
      <alignment horizontal="right" vertical="center"/>
    </xf>
    <xf numFmtId="5" fontId="2" fillId="2" borderId="3" xfId="0" applyNumberFormat="1" applyFont="1" applyFill="1" applyBorder="1" applyAlignment="1" applyProtection="1">
      <alignment horizontal="right" vertical="center"/>
    </xf>
    <xf numFmtId="5" fontId="13" fillId="2" borderId="3" xfId="0" applyNumberFormat="1" applyFont="1" applyFill="1" applyBorder="1" applyAlignment="1" applyProtection="1">
      <alignment horizontal="right" vertical="center"/>
    </xf>
    <xf numFmtId="164" fontId="7" fillId="3" borderId="1" xfId="0" applyNumberFormat="1" applyFont="1" applyFill="1" applyBorder="1" applyAlignment="1" applyProtection="1">
      <alignment horizontal="right" vertical="center"/>
    </xf>
    <xf numFmtId="3" fontId="12" fillId="2" borderId="3" xfId="0" applyNumberFormat="1" applyFont="1" applyFill="1" applyBorder="1" applyAlignment="1" applyProtection="1">
      <alignment horizontal="right" vertical="center"/>
    </xf>
    <xf numFmtId="165" fontId="12" fillId="2" borderId="3" xfId="2" applyNumberFormat="1" applyFont="1" applyFill="1" applyBorder="1" applyAlignment="1" applyProtection="1">
      <alignment horizontal="right" vertical="center"/>
    </xf>
    <xf numFmtId="164" fontId="12" fillId="2" borderId="3" xfId="0" applyNumberFormat="1" applyFont="1" applyFill="1" applyBorder="1" applyAlignment="1" applyProtection="1">
      <alignment horizontal="right" vertical="center"/>
    </xf>
    <xf numFmtId="164" fontId="12" fillId="2" borderId="4" xfId="0" applyNumberFormat="1" applyFont="1" applyFill="1" applyBorder="1" applyAlignment="1" applyProtection="1">
      <alignment horizontal="right" vertical="center"/>
    </xf>
    <xf numFmtId="164" fontId="12" fillId="2" borderId="5" xfId="0" applyNumberFormat="1" applyFont="1" applyFill="1" applyBorder="1" applyAlignment="1" applyProtection="1">
      <alignment horizontal="right" vertical="center"/>
    </xf>
    <xf numFmtId="164" fontId="12" fillId="2" borderId="6" xfId="0" applyNumberFormat="1" applyFont="1" applyFill="1" applyBorder="1" applyAlignment="1" applyProtection="1">
      <alignment horizontal="right" vertical="center"/>
    </xf>
    <xf numFmtId="164" fontId="7" fillId="3" borderId="5" xfId="0" applyNumberFormat="1" applyFont="1" applyFill="1" applyBorder="1" applyAlignment="1" applyProtection="1">
      <alignment horizontal="right" vertical="center"/>
    </xf>
    <xf numFmtId="5" fontId="3" fillId="4" borderId="7" xfId="0" applyNumberFormat="1" applyFont="1" applyFill="1" applyBorder="1" applyAlignment="1" applyProtection="1">
      <alignment horizontal="right" vertical="center"/>
      <protection locked="0"/>
    </xf>
    <xf numFmtId="5" fontId="3" fillId="4" borderId="8" xfId="0" applyNumberFormat="1" applyFont="1" applyFill="1" applyBorder="1" applyAlignment="1" applyProtection="1">
      <alignment horizontal="right" vertical="center"/>
      <protection locked="0"/>
    </xf>
    <xf numFmtId="5" fontId="3" fillId="4" borderId="9" xfId="0" applyNumberFormat="1" applyFont="1" applyFill="1" applyBorder="1" applyAlignment="1" applyProtection="1">
      <alignment horizontal="right" vertical="center"/>
      <protection locked="0"/>
    </xf>
    <xf numFmtId="3" fontId="12" fillId="2" borderId="10" xfId="0" applyNumberFormat="1" applyFont="1" applyFill="1" applyBorder="1" applyAlignment="1" applyProtection="1">
      <alignment horizontal="right" vertical="center"/>
    </xf>
    <xf numFmtId="164" fontId="12" fillId="5" borderId="11" xfId="0" applyNumberFormat="1" applyFont="1" applyFill="1" applyBorder="1" applyAlignment="1" applyProtection="1">
      <alignment horizontal="right" vertical="center"/>
      <protection locked="0"/>
    </xf>
    <xf numFmtId="165" fontId="12" fillId="5" borderId="12" xfId="2" applyNumberFormat="1" applyFont="1" applyFill="1" applyBorder="1" applyAlignment="1" applyProtection="1">
      <alignment horizontal="right" vertical="center"/>
      <protection locked="0"/>
    </xf>
    <xf numFmtId="164" fontId="12" fillId="5" borderId="12" xfId="0" applyNumberFormat="1" applyFont="1" applyFill="1" applyBorder="1" applyAlignment="1" applyProtection="1">
      <alignment horizontal="right" vertical="center"/>
      <protection locked="0"/>
    </xf>
    <xf numFmtId="164" fontId="12" fillId="6" borderId="2" xfId="0" applyNumberFormat="1" applyFont="1" applyFill="1" applyBorder="1" applyAlignment="1" applyProtection="1">
      <alignment horizontal="right" vertical="center"/>
    </xf>
    <xf numFmtId="164" fontId="12" fillId="6" borderId="10" xfId="0" applyNumberFormat="1" applyFont="1" applyFill="1" applyBorder="1" applyAlignment="1" applyProtection="1">
      <alignment horizontal="right" vertical="center"/>
    </xf>
    <xf numFmtId="3" fontId="12" fillId="2" borderId="4" xfId="0" applyNumberFormat="1" applyFont="1" applyFill="1" applyBorder="1" applyAlignment="1" applyProtection="1">
      <alignment horizontal="right" vertical="center"/>
    </xf>
    <xf numFmtId="0" fontId="4" fillId="2" borderId="0" xfId="0" applyFont="1" applyFill="1" applyAlignment="1" applyProtection="1">
      <alignment horizontal="center"/>
    </xf>
    <xf numFmtId="0" fontId="3" fillId="2" borderId="0" xfId="0" applyFont="1" applyFill="1" applyAlignment="1" applyProtection="1">
      <alignment horizontal="left"/>
    </xf>
    <xf numFmtId="0" fontId="5" fillId="2" borderId="0" xfId="0" applyFont="1" applyFill="1" applyAlignment="1" applyProtection="1">
      <alignment horizontal="center"/>
    </xf>
    <xf numFmtId="5" fontId="4" fillId="2" borderId="0" xfId="0" applyNumberFormat="1" applyFont="1" applyFill="1" applyProtection="1"/>
    <xf numFmtId="0" fontId="4" fillId="2" borderId="0" xfId="0" applyFont="1" applyFill="1" applyAlignment="1" applyProtection="1">
      <alignment horizontal="left"/>
    </xf>
    <xf numFmtId="5" fontId="3" fillId="2" borderId="0" xfId="0" applyNumberFormat="1" applyFont="1" applyFill="1" applyProtection="1"/>
    <xf numFmtId="2" fontId="19" fillId="2" borderId="2" xfId="2" applyNumberFormat="1" applyFont="1" applyFill="1" applyBorder="1" applyAlignment="1" applyProtection="1">
      <alignment horizontal="right" vertical="center"/>
    </xf>
    <xf numFmtId="165" fontId="12" fillId="7" borderId="7" xfId="2" applyNumberFormat="1" applyFont="1" applyFill="1" applyBorder="1" applyAlignment="1" applyProtection="1">
      <alignment horizontal="right" vertical="center"/>
      <protection locked="0"/>
    </xf>
    <xf numFmtId="165" fontId="12" fillId="7" borderId="8" xfId="2" applyNumberFormat="1" applyFont="1" applyFill="1" applyBorder="1" applyAlignment="1" applyProtection="1">
      <alignment horizontal="right" vertical="center"/>
      <protection locked="0"/>
    </xf>
    <xf numFmtId="165" fontId="12" fillId="7" borderId="9" xfId="2" applyNumberFormat="1" applyFont="1" applyFill="1" applyBorder="1" applyAlignment="1" applyProtection="1">
      <alignment horizontal="right" vertical="center"/>
      <protection locked="0"/>
    </xf>
    <xf numFmtId="0" fontId="0" fillId="2" borderId="0" xfId="0" applyFill="1" applyProtection="1"/>
    <xf numFmtId="0" fontId="6" fillId="2" borderId="0" xfId="0" applyFont="1" applyFill="1" applyProtection="1"/>
    <xf numFmtId="0" fontId="0" fillId="2" borderId="0" xfId="0" applyFill="1" applyAlignment="1" applyProtection="1">
      <alignment horizontal="right"/>
    </xf>
    <xf numFmtId="0" fontId="11" fillId="2" borderId="0" xfId="0" applyNumberFormat="1" applyFont="1" applyFill="1" applyAlignment="1" applyProtection="1">
      <alignment vertical="center"/>
    </xf>
    <xf numFmtId="0" fontId="7" fillId="2" borderId="13" xfId="0" applyNumberFormat="1" applyFont="1" applyFill="1" applyBorder="1" applyAlignment="1" applyProtection="1">
      <alignment horizontal="center" vertical="center" wrapText="1"/>
    </xf>
    <xf numFmtId="0" fontId="7" fillId="8" borderId="14" xfId="0" applyNumberFormat="1" applyFont="1" applyFill="1" applyBorder="1" applyAlignment="1" applyProtection="1">
      <alignment horizontal="center" vertical="center" wrapText="1"/>
    </xf>
    <xf numFmtId="0" fontId="7" fillId="8" borderId="4" xfId="0" applyNumberFormat="1" applyFont="1" applyFill="1" applyBorder="1" applyAlignment="1" applyProtection="1">
      <alignment horizontal="center" vertical="center" wrapText="1"/>
    </xf>
    <xf numFmtId="0" fontId="5" fillId="2" borderId="0" xfId="0" applyFont="1" applyFill="1" applyAlignment="1" applyProtection="1">
      <alignment horizontal="right"/>
    </xf>
    <xf numFmtId="0" fontId="3" fillId="2" borderId="0" xfId="0" applyFont="1" applyFill="1" applyProtection="1"/>
    <xf numFmtId="0" fontId="7" fillId="8" borderId="14" xfId="0" applyNumberFormat="1" applyFont="1" applyFill="1" applyBorder="1" applyAlignment="1" applyProtection="1">
      <alignment vertical="center" wrapText="1"/>
    </xf>
    <xf numFmtId="0" fontId="14" fillId="2" borderId="0" xfId="0" applyFont="1" applyFill="1" applyAlignment="1" applyProtection="1">
      <alignment horizontal="right" vertical="center"/>
    </xf>
    <xf numFmtId="0" fontId="14" fillId="2" borderId="0" xfId="0" applyFont="1" applyFill="1" applyAlignment="1" applyProtection="1">
      <alignment vertical="center"/>
    </xf>
    <xf numFmtId="0" fontId="14" fillId="2" borderId="0" xfId="0" applyFont="1" applyFill="1" applyBorder="1" applyAlignment="1" applyProtection="1">
      <alignment horizontal="right" vertical="center"/>
    </xf>
    <xf numFmtId="0" fontId="4" fillId="2" borderId="0" xfId="0" applyFont="1" applyFill="1" applyProtection="1"/>
    <xf numFmtId="0" fontId="14" fillId="2" borderId="0" xfId="0" quotePrefix="1" applyFont="1" applyFill="1" applyAlignment="1" applyProtection="1">
      <alignment vertical="center"/>
    </xf>
    <xf numFmtId="5" fontId="0" fillId="2" borderId="0" xfId="0" applyNumberFormat="1" applyFill="1" applyProtection="1"/>
    <xf numFmtId="0" fontId="1" fillId="2" borderId="0" xfId="0" applyFont="1" applyFill="1" applyProtection="1"/>
    <xf numFmtId="0" fontId="15" fillId="0" borderId="0" xfId="0" applyFont="1" applyProtection="1"/>
    <xf numFmtId="0" fontId="7" fillId="8" borderId="15" xfId="0" applyNumberFormat="1" applyFont="1" applyFill="1" applyBorder="1" applyAlignment="1" applyProtection="1">
      <alignment vertical="center" wrapText="1"/>
    </xf>
    <xf numFmtId="0" fontId="16" fillId="2" borderId="0" xfId="0" applyNumberFormat="1" applyFont="1" applyFill="1" applyAlignment="1" applyProtection="1">
      <alignment vertical="center"/>
    </xf>
    <xf numFmtId="0" fontId="17" fillId="2" borderId="0" xfId="0" applyFont="1" applyFill="1" applyProtection="1"/>
    <xf numFmtId="0" fontId="15" fillId="2" borderId="0" xfId="0" applyFont="1" applyFill="1" applyProtection="1"/>
    <xf numFmtId="0" fontId="18" fillId="2" borderId="0" xfId="0" applyFont="1" applyFill="1" applyProtection="1"/>
    <xf numFmtId="0" fontId="15" fillId="8" borderId="14" xfId="0" applyNumberFormat="1" applyFont="1" applyFill="1" applyBorder="1" applyAlignment="1" applyProtection="1">
      <alignment vertical="center" wrapText="1"/>
    </xf>
    <xf numFmtId="0" fontId="0" fillId="8" borderId="16" xfId="0" applyFill="1" applyBorder="1" applyProtection="1"/>
    <xf numFmtId="5" fontId="3" fillId="4" borderId="11" xfId="0" applyNumberFormat="1" applyFont="1" applyFill="1" applyBorder="1" applyAlignment="1" applyProtection="1">
      <alignment horizontal="right" vertical="center"/>
      <protection locked="0"/>
    </xf>
    <xf numFmtId="0" fontId="20" fillId="2" borderId="0" xfId="0" applyFont="1" applyFill="1"/>
    <xf numFmtId="0" fontId="22" fillId="0" borderId="0" xfId="0" applyFont="1" applyAlignment="1">
      <alignment horizontal="left" vertical="center"/>
    </xf>
    <xf numFmtId="5" fontId="41" fillId="2" borderId="0" xfId="0" applyNumberFormat="1" applyFont="1" applyFill="1" applyAlignment="1" applyProtection="1">
      <alignment vertical="center"/>
    </xf>
    <xf numFmtId="0" fontId="25" fillId="2" borderId="0" xfId="0" applyFont="1" applyFill="1" applyProtection="1"/>
    <xf numFmtId="0" fontId="0" fillId="10" borderId="0" xfId="0" applyFill="1" applyAlignment="1">
      <alignment horizontal="right" vertical="center" wrapText="1" indent="1"/>
    </xf>
    <xf numFmtId="0" fontId="42" fillId="0" borderId="0" xfId="0" applyFont="1" applyAlignment="1">
      <alignment horizontal="center"/>
    </xf>
    <xf numFmtId="0" fontId="43" fillId="2" borderId="0" xfId="0" applyFont="1" applyFill="1" applyProtection="1"/>
    <xf numFmtId="0" fontId="2" fillId="2" borderId="0" xfId="0" applyFont="1" applyFill="1" applyProtection="1"/>
    <xf numFmtId="0" fontId="44" fillId="2" borderId="0" xfId="0" applyFont="1" applyFill="1" applyProtection="1"/>
    <xf numFmtId="0" fontId="6" fillId="2" borderId="0" xfId="0" quotePrefix="1" applyFont="1" applyFill="1" applyProtection="1"/>
    <xf numFmtId="0" fontId="26" fillId="0" borderId="0" xfId="0" applyFont="1"/>
    <xf numFmtId="0" fontId="27" fillId="0" borderId="0" xfId="0" applyFont="1"/>
    <xf numFmtId="0" fontId="28" fillId="0" borderId="0" xfId="0" applyFont="1"/>
    <xf numFmtId="0" fontId="29" fillId="0" borderId="0" xfId="0" applyFont="1"/>
    <xf numFmtId="0" fontId="30" fillId="0" borderId="0" xfId="0" applyFont="1"/>
    <xf numFmtId="0" fontId="31" fillId="0" borderId="0" xfId="0" applyFont="1"/>
    <xf numFmtId="0" fontId="32" fillId="0" borderId="0" xfId="0" applyFont="1"/>
    <xf numFmtId="0" fontId="45" fillId="2" borderId="0" xfId="0" applyNumberFormat="1" applyFont="1" applyFill="1" applyAlignment="1" applyProtection="1">
      <alignment vertical="center"/>
    </xf>
    <xf numFmtId="0" fontId="33" fillId="2" borderId="0" xfId="0" applyNumberFormat="1" applyFont="1" applyFill="1" applyAlignment="1" applyProtection="1">
      <alignment vertical="center"/>
    </xf>
    <xf numFmtId="0" fontId="28" fillId="2" borderId="0" xfId="0" applyFont="1" applyFill="1" applyProtection="1"/>
    <xf numFmtId="0" fontId="2" fillId="2" borderId="0" xfId="0" applyFont="1" applyFill="1" applyAlignment="1" applyProtection="1">
      <alignment horizontal="right"/>
    </xf>
    <xf numFmtId="0" fontId="28" fillId="2" borderId="0" xfId="0" applyFont="1" applyFill="1" applyAlignment="1" applyProtection="1">
      <alignment horizontal="right"/>
    </xf>
    <xf numFmtId="0" fontId="47" fillId="0" borderId="0" xfId="1" applyFont="1"/>
    <xf numFmtId="0" fontId="48" fillId="0" borderId="0" xfId="1" applyFont="1"/>
    <xf numFmtId="0" fontId="35" fillId="2" borderId="0" xfId="0" applyFont="1" applyFill="1" applyProtection="1"/>
    <xf numFmtId="2" fontId="0" fillId="2" borderId="0" xfId="0" applyNumberFormat="1" applyFill="1" applyProtection="1"/>
    <xf numFmtId="10" fontId="0" fillId="2" borderId="0" xfId="2" applyNumberFormat="1" applyFont="1" applyFill="1" applyProtection="1"/>
    <xf numFmtId="0" fontId="49" fillId="0" borderId="0" xfId="0" applyFont="1" applyAlignment="1">
      <alignment horizontal="left" vertical="center" readingOrder="1"/>
    </xf>
    <xf numFmtId="0" fontId="50" fillId="0" borderId="0" xfId="0" applyFont="1"/>
    <xf numFmtId="0" fontId="51" fillId="0" borderId="0" xfId="0" applyFont="1"/>
    <xf numFmtId="0" fontId="46" fillId="2" borderId="0" xfId="1" applyFill="1"/>
    <xf numFmtId="0" fontId="52" fillId="2" borderId="0" xfId="0" applyFont="1" applyFill="1"/>
    <xf numFmtId="0" fontId="54" fillId="2" borderId="0" xfId="0" applyFont="1" applyFill="1" applyProtection="1"/>
    <xf numFmtId="0" fontId="58" fillId="2" borderId="0" xfId="0" applyFont="1" applyFill="1" applyAlignment="1" applyProtection="1">
      <alignment horizontal="right"/>
    </xf>
    <xf numFmtId="0" fontId="54" fillId="2" borderId="0" xfId="0" applyFont="1" applyFill="1" applyAlignment="1" applyProtection="1">
      <alignment horizontal="left" indent="1"/>
    </xf>
    <xf numFmtId="0" fontId="59" fillId="2" borderId="0" xfId="0" applyFont="1" applyFill="1" applyAlignment="1" applyProtection="1">
      <alignment horizontal="right" vertical="center"/>
    </xf>
    <xf numFmtId="0" fontId="59" fillId="2" borderId="0" xfId="0" applyFont="1" applyFill="1" applyAlignment="1" applyProtection="1">
      <alignment vertical="center"/>
    </xf>
    <xf numFmtId="0" fontId="59" fillId="2" borderId="0" xfId="0" applyFont="1" applyFill="1" applyBorder="1" applyAlignment="1" applyProtection="1">
      <alignment horizontal="right" vertical="center"/>
    </xf>
    <xf numFmtId="0" fontId="59" fillId="2" borderId="0" xfId="0" quotePrefix="1" applyFont="1" applyFill="1" applyAlignment="1" applyProtection="1">
      <alignment vertical="center"/>
    </xf>
    <xf numFmtId="0" fontId="53" fillId="2" borderId="0" xfId="0" applyFont="1" applyFill="1" applyProtection="1"/>
    <xf numFmtId="0" fontId="53" fillId="0" borderId="0" xfId="0" applyFont="1" applyAlignment="1">
      <alignment horizontal="left" vertical="center" wrapText="1" indent="1"/>
    </xf>
    <xf numFmtId="0" fontId="60" fillId="2" borderId="0" xfId="0" applyFont="1" applyFill="1" applyAlignment="1" applyProtection="1">
      <alignment horizontal="left" indent="1"/>
    </xf>
    <xf numFmtId="0" fontId="61" fillId="2" borderId="0" xfId="0" applyFont="1" applyFill="1" applyAlignment="1" applyProtection="1">
      <alignment vertical="center"/>
    </xf>
    <xf numFmtId="0" fontId="62" fillId="2" borderId="0" xfId="0" applyFont="1" applyFill="1" applyAlignment="1" applyProtection="1">
      <alignment horizontal="left"/>
    </xf>
    <xf numFmtId="0" fontId="27" fillId="2" borderId="0" xfId="0" applyFont="1" applyFill="1"/>
    <xf numFmtId="0" fontId="27" fillId="0" borderId="0" xfId="0" quotePrefix="1" applyFont="1"/>
    <xf numFmtId="0" fontId="2" fillId="0" borderId="0" xfId="0" applyFont="1"/>
    <xf numFmtId="0" fontId="2" fillId="8" borderId="17" xfId="0" applyNumberFormat="1" applyFont="1" applyFill="1" applyBorder="1" applyAlignment="1">
      <alignment vertical="center" wrapText="1"/>
    </xf>
    <xf numFmtId="0" fontId="2" fillId="8" borderId="0" xfId="0" applyNumberFormat="1" applyFont="1" applyFill="1" applyBorder="1" applyAlignment="1">
      <alignment vertical="center" wrapText="1"/>
    </xf>
    <xf numFmtId="0" fontId="2" fillId="8" borderId="18" xfId="0" applyNumberFormat="1" applyFont="1" applyFill="1" applyBorder="1" applyAlignment="1">
      <alignment vertical="center" wrapText="1"/>
    </xf>
    <xf numFmtId="0" fontId="2" fillId="8" borderId="19" xfId="0" applyNumberFormat="1" applyFont="1" applyFill="1" applyBorder="1" applyAlignment="1">
      <alignment vertical="center" wrapText="1"/>
    </xf>
    <xf numFmtId="0" fontId="2" fillId="8" borderId="20" xfId="0" applyNumberFormat="1" applyFont="1" applyFill="1" applyBorder="1" applyAlignment="1">
      <alignment vertical="center" wrapText="1"/>
    </xf>
    <xf numFmtId="0" fontId="2" fillId="8" borderId="13" xfId="0" applyNumberFormat="1" applyFont="1" applyFill="1" applyBorder="1" applyAlignment="1">
      <alignment vertical="center" wrapText="1"/>
    </xf>
    <xf numFmtId="0" fontId="9" fillId="9" borderId="21" xfId="0" applyFont="1" applyFill="1" applyBorder="1" applyAlignment="1">
      <alignment horizontal="center" vertical="center"/>
    </xf>
    <xf numFmtId="0" fontId="9" fillId="9" borderId="22" xfId="0" applyFont="1" applyFill="1" applyBorder="1" applyAlignment="1">
      <alignment horizontal="center" vertical="center"/>
    </xf>
    <xf numFmtId="0" fontId="9" fillId="9" borderId="23" xfId="0" applyFont="1" applyFill="1" applyBorder="1" applyAlignment="1">
      <alignment horizontal="center" vertical="center"/>
    </xf>
    <xf numFmtId="0" fontId="10" fillId="9" borderId="19" xfId="0" applyFont="1" applyFill="1" applyBorder="1" applyAlignment="1">
      <alignment horizontal="center" vertical="center"/>
    </xf>
    <xf numFmtId="0" fontId="10" fillId="9" borderId="20" xfId="0" applyFont="1" applyFill="1" applyBorder="1" applyAlignment="1">
      <alignment horizontal="center" vertical="center"/>
    </xf>
    <xf numFmtId="0" fontId="10" fillId="9" borderId="13" xfId="0" applyFont="1" applyFill="1" applyBorder="1" applyAlignment="1">
      <alignment horizontal="center" vertical="center"/>
    </xf>
    <xf numFmtId="0" fontId="2" fillId="8" borderId="15"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25" xfId="0" applyFont="1" applyFill="1" applyBorder="1" applyAlignment="1">
      <alignment horizontal="left" vertical="center" wrapText="1"/>
    </xf>
    <xf numFmtId="0" fontId="2" fillId="8" borderId="21" xfId="0" applyNumberFormat="1" applyFont="1" applyFill="1" applyBorder="1" applyAlignment="1">
      <alignment vertical="center" wrapText="1"/>
    </xf>
    <xf numFmtId="0" fontId="2" fillId="8" borderId="22" xfId="0" applyNumberFormat="1" applyFont="1" applyFill="1" applyBorder="1" applyAlignment="1">
      <alignment vertical="center" wrapText="1"/>
    </xf>
    <xf numFmtId="0" fontId="2" fillId="8" borderId="23" xfId="0" applyNumberFormat="1" applyFont="1" applyFill="1" applyBorder="1" applyAlignment="1">
      <alignment vertical="center" wrapText="1"/>
    </xf>
    <xf numFmtId="0" fontId="57" fillId="0" borderId="0" xfId="0" applyFont="1" applyAlignment="1">
      <alignment horizontal="center" vertical="center" wrapText="1"/>
    </xf>
    <xf numFmtId="0" fontId="21" fillId="2" borderId="0" xfId="0" applyFont="1" applyFill="1" applyAlignment="1">
      <alignment horizontal="left" vertical="top" wrapText="1"/>
    </xf>
    <xf numFmtId="0" fontId="42" fillId="0" borderId="0" xfId="0" applyFont="1" applyAlignment="1">
      <alignment horizontal="center"/>
    </xf>
    <xf numFmtId="0" fontId="29" fillId="0" borderId="0" xfId="0" applyFont="1" applyAlignment="1">
      <alignment wrapText="1"/>
    </xf>
  </cellXfs>
  <cellStyles count="3">
    <cellStyle name="Hyperlink" xfId="1" builtinId="8"/>
    <cellStyle name="Normal" xfId="0" builtinId="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Market Share  Due to Price Change</a:t>
            </a:r>
          </a:p>
        </c:rich>
      </c:tx>
      <c:overlay val="0"/>
      <c:spPr>
        <a:noFill/>
        <a:ln>
          <a:noFill/>
        </a:ln>
        <a:effectLst/>
      </c:spPr>
    </c:title>
    <c:autoTitleDeleted val="0"/>
    <c:plotArea>
      <c:layout/>
      <c:scatterChart>
        <c:scatterStyle val="lineMarker"/>
        <c:varyColors val="0"/>
        <c:ser>
          <c:idx val="0"/>
          <c:order val="0"/>
          <c:tx>
            <c:strRef>
              <c:f>SmartWhatIf!$H$4</c:f>
              <c:strCache>
                <c:ptCount val="1"/>
                <c:pt idx="0">
                  <c:v>Market Share </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SmartWhatIf!$G$5:$G$26</c:f>
              <c:numCache>
                <c:formatCode>0.00</c:formatCode>
                <c:ptCount val="22"/>
                <c:pt idx="0">
                  <c:v>250</c:v>
                </c:pt>
                <c:pt idx="1">
                  <c:v>240</c:v>
                </c:pt>
                <c:pt idx="2">
                  <c:v>230</c:v>
                </c:pt>
                <c:pt idx="3">
                  <c:v>220</c:v>
                </c:pt>
                <c:pt idx="4">
                  <c:v>210</c:v>
                </c:pt>
                <c:pt idx="5">
                  <c:v>200</c:v>
                </c:pt>
                <c:pt idx="6">
                  <c:v>190</c:v>
                </c:pt>
                <c:pt idx="7">
                  <c:v>180</c:v>
                </c:pt>
                <c:pt idx="8">
                  <c:v>170</c:v>
                </c:pt>
                <c:pt idx="9">
                  <c:v>160</c:v>
                </c:pt>
                <c:pt idx="10">
                  <c:v>150</c:v>
                </c:pt>
                <c:pt idx="11">
                  <c:v>140</c:v>
                </c:pt>
                <c:pt idx="12">
                  <c:v>130</c:v>
                </c:pt>
                <c:pt idx="13">
                  <c:v>120</c:v>
                </c:pt>
                <c:pt idx="14">
                  <c:v>110</c:v>
                </c:pt>
                <c:pt idx="15">
                  <c:v>100</c:v>
                </c:pt>
                <c:pt idx="16">
                  <c:v>90</c:v>
                </c:pt>
                <c:pt idx="17">
                  <c:v>80</c:v>
                </c:pt>
                <c:pt idx="18">
                  <c:v>70</c:v>
                </c:pt>
                <c:pt idx="19">
                  <c:v>60</c:v>
                </c:pt>
                <c:pt idx="20">
                  <c:v>50</c:v>
                </c:pt>
                <c:pt idx="21">
                  <c:v>40</c:v>
                </c:pt>
              </c:numCache>
            </c:numRef>
          </c:xVal>
          <c:yVal>
            <c:numRef>
              <c:f>SmartWhatIf!$H$5:$H$26</c:f>
              <c:numCache>
                <c:formatCode>0.00%</c:formatCode>
                <c:ptCount val="22"/>
                <c:pt idx="0">
                  <c:v>2.9704620744543799E-2</c:v>
                </c:pt>
                <c:pt idx="1">
                  <c:v>3.2495804941335381E-2</c:v>
                </c:pt>
                <c:pt idx="2">
                  <c:v>3.5685418286837287E-2</c:v>
                </c:pt>
                <c:pt idx="3">
                  <c:v>3.935157626625424E-2</c:v>
                </c:pt>
                <c:pt idx="4">
                  <c:v>4.3592279807890537E-2</c:v>
                </c:pt>
                <c:pt idx="5">
                  <c:v>4.8531759914403491E-2</c:v>
                </c:pt>
                <c:pt idx="6">
                  <c:v>5.4329299925084333E-2</c:v>
                </c:pt>
                <c:pt idx="7">
                  <c:v>6.1191700138549715E-2</c:v>
                </c:pt>
                <c:pt idx="8">
                  <c:v>6.939120095745302E-2</c:v>
                </c:pt>
                <c:pt idx="9">
                  <c:v>7.9291762067756136E-2</c:v>
                </c:pt>
                <c:pt idx="10">
                  <c:v>9.1388439376698993E-2</c:v>
                </c:pt>
                <c:pt idx="11">
                  <c:v>0.10636784301106952</c:v>
                </c:pt>
                <c:pt idx="12">
                  <c:v>0.12520355372226052</c:v>
                </c:pt>
                <c:pt idx="13">
                  <c:v>0.14931151072166596</c:v>
                </c:pt>
                <c:pt idx="14">
                  <c:v>0.18081236369434647</c:v>
                </c:pt>
                <c:pt idx="15">
                  <c:v>0.22299341111514456</c:v>
                </c:pt>
                <c:pt idx="16">
                  <c:v>0.2811632211544956</c:v>
                </c:pt>
                <c:pt idx="17">
                  <c:v>0.36432926660819115</c:v>
                </c:pt>
                <c:pt idx="18">
                  <c:v>0.48873826516559293</c:v>
                </c:pt>
                <c:pt idx="19">
                  <c:v>0.68605554699239957</c:v>
                </c:pt>
                <c:pt idx="20">
                  <c:v>1.0246086580925784</c:v>
                </c:pt>
                <c:pt idx="21">
                  <c:v>1.6740177169204189</c:v>
                </c:pt>
              </c:numCache>
            </c:numRef>
          </c:yVal>
          <c:smooth val="0"/>
          <c:extLst>
            <c:ext xmlns:c16="http://schemas.microsoft.com/office/drawing/2014/chart" uri="{C3380CC4-5D6E-409C-BE32-E72D297353CC}">
              <c16:uniqueId val="{00000000-CEAF-4F9D-869C-1AE609F5D916}"/>
            </c:ext>
          </c:extLst>
        </c:ser>
        <c:dLbls>
          <c:showLegendKey val="0"/>
          <c:showVal val="0"/>
          <c:showCatName val="0"/>
          <c:showSerName val="0"/>
          <c:showPercent val="0"/>
          <c:showBubbleSize val="0"/>
        </c:dLbls>
        <c:axId val="1914436960"/>
        <c:axId val="1"/>
      </c:scatterChart>
      <c:valAx>
        <c:axId val="1914436960"/>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424242"/>
                </a:solidFill>
                <a:latin typeface="Calibri"/>
                <a:ea typeface="Calibri"/>
                <a:cs typeface="Calibri"/>
              </a:defRPr>
            </a:pPr>
            <a:endParaRPr lang="en-US"/>
          </a:p>
        </c:txPr>
        <c:crossAx val="1"/>
        <c:crosses val="autoZero"/>
        <c:crossBetween val="midCat"/>
      </c:val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36960"/>
        <c:crosses val="autoZero"/>
        <c:crossBetween val="midCat"/>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 Curve'!$C$5</c:f>
              <c:strCache>
                <c:ptCount val="1"/>
                <c:pt idx="0">
                  <c:v>f(x)</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 Curve'!$B$6:$B$35</c:f>
              <c:numCache>
                <c:formatCode>General</c:formatCode>
                <c:ptCount val="30"/>
                <c:pt idx="0">
                  <c:v>-15</c:v>
                </c:pt>
                <c:pt idx="1">
                  <c:v>-14</c:v>
                </c:pt>
                <c:pt idx="2">
                  <c:v>-13</c:v>
                </c:pt>
                <c:pt idx="3">
                  <c:v>-12</c:v>
                </c:pt>
                <c:pt idx="4">
                  <c:v>-11</c:v>
                </c:pt>
                <c:pt idx="5">
                  <c:v>-10</c:v>
                </c:pt>
                <c:pt idx="6">
                  <c:v>-9</c:v>
                </c:pt>
                <c:pt idx="7">
                  <c:v>-8</c:v>
                </c:pt>
                <c:pt idx="8">
                  <c:v>-7</c:v>
                </c:pt>
                <c:pt idx="9">
                  <c:v>-6</c:v>
                </c:pt>
                <c:pt idx="10">
                  <c:v>-5</c:v>
                </c:pt>
                <c:pt idx="11">
                  <c:v>-4</c:v>
                </c:pt>
                <c:pt idx="12">
                  <c:v>-3</c:v>
                </c:pt>
                <c:pt idx="13">
                  <c:v>-2</c:v>
                </c:pt>
                <c:pt idx="14">
                  <c:v>-1</c:v>
                </c:pt>
                <c:pt idx="15">
                  <c:v>0</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numCache>
            </c:numRef>
          </c:xVal>
          <c:yVal>
            <c:numRef>
              <c:f>'S Curve'!$C$6:$C$35</c:f>
              <c:numCache>
                <c:formatCode>General</c:formatCode>
                <c:ptCount val="30"/>
                <c:pt idx="0">
                  <c:v>3.0590222692562472E-7</c:v>
                </c:pt>
                <c:pt idx="1">
                  <c:v>8.3152802766413209E-7</c:v>
                </c:pt>
                <c:pt idx="2">
                  <c:v>2.2603242979035746E-6</c:v>
                </c:pt>
                <c:pt idx="3">
                  <c:v>6.1441746022147182E-6</c:v>
                </c:pt>
                <c:pt idx="4">
                  <c:v>1.6701421848095181E-5</c:v>
                </c:pt>
                <c:pt idx="5">
                  <c:v>4.5397868702434395E-5</c:v>
                </c:pt>
                <c:pt idx="6">
                  <c:v>1.2339457598623172E-4</c:v>
                </c:pt>
                <c:pt idx="7">
                  <c:v>3.3535013046647811E-4</c:v>
                </c:pt>
                <c:pt idx="8">
                  <c:v>9.1105119440064539E-4</c:v>
                </c:pt>
                <c:pt idx="9">
                  <c:v>2.4726231566347743E-3</c:v>
                </c:pt>
                <c:pt idx="10">
                  <c:v>6.6928509242848554E-3</c:v>
                </c:pt>
                <c:pt idx="11">
                  <c:v>1.7986209962091559E-2</c:v>
                </c:pt>
                <c:pt idx="12">
                  <c:v>4.7425873177566781E-2</c:v>
                </c:pt>
                <c:pt idx="13">
                  <c:v>0.11920292202211755</c:v>
                </c:pt>
                <c:pt idx="14">
                  <c:v>0.2689414213699951</c:v>
                </c:pt>
                <c:pt idx="15">
                  <c:v>0.5</c:v>
                </c:pt>
                <c:pt idx="16">
                  <c:v>0.7310585786300049</c:v>
                </c:pt>
                <c:pt idx="17">
                  <c:v>0.88079707797788231</c:v>
                </c:pt>
                <c:pt idx="18">
                  <c:v>0.95257412682243336</c:v>
                </c:pt>
                <c:pt idx="19">
                  <c:v>0.98201379003790845</c:v>
                </c:pt>
                <c:pt idx="20">
                  <c:v>0.99330714907571527</c:v>
                </c:pt>
                <c:pt idx="21">
                  <c:v>0.99752737684336534</c:v>
                </c:pt>
                <c:pt idx="22">
                  <c:v>0.9990889488055994</c:v>
                </c:pt>
                <c:pt idx="23">
                  <c:v>0.99966464986953363</c:v>
                </c:pt>
                <c:pt idx="24">
                  <c:v>0.99987660542401369</c:v>
                </c:pt>
                <c:pt idx="25">
                  <c:v>0.99995460213129761</c:v>
                </c:pt>
                <c:pt idx="26">
                  <c:v>0.99998329857815205</c:v>
                </c:pt>
                <c:pt idx="27">
                  <c:v>0.99999385582539779</c:v>
                </c:pt>
                <c:pt idx="28">
                  <c:v>0.99999773967570205</c:v>
                </c:pt>
                <c:pt idx="29">
                  <c:v>0.99999916847197223</c:v>
                </c:pt>
              </c:numCache>
            </c:numRef>
          </c:yVal>
          <c:smooth val="0"/>
          <c:extLst>
            <c:ext xmlns:c16="http://schemas.microsoft.com/office/drawing/2014/chart" uri="{C3380CC4-5D6E-409C-BE32-E72D297353CC}">
              <c16:uniqueId val="{00000000-5219-4848-BAA3-FD1A04A0A8FB}"/>
            </c:ext>
          </c:extLst>
        </c:ser>
        <c:dLbls>
          <c:showLegendKey val="0"/>
          <c:showVal val="0"/>
          <c:showCatName val="0"/>
          <c:showSerName val="0"/>
          <c:showPercent val="0"/>
          <c:showBubbleSize val="0"/>
        </c:dLbls>
        <c:axId val="1914451520"/>
        <c:axId val="1"/>
      </c:scatterChart>
      <c:valAx>
        <c:axId val="19144515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424242"/>
                </a:solidFill>
                <a:latin typeface="Calibri"/>
                <a:ea typeface="Calibri"/>
                <a:cs typeface="Calibri"/>
              </a:defRPr>
            </a:pPr>
            <a:endParaRPr lang="en-US"/>
          </a:p>
        </c:txPr>
        <c:crossAx val="1"/>
        <c:crosses val="autoZero"/>
        <c:crossBetween val="midCat"/>
      </c:val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51520"/>
        <c:crosses val="autoZero"/>
        <c:crossBetween val="midCat"/>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xdr:col>
      <xdr:colOff>0</xdr:colOff>
      <xdr:row>12</xdr:row>
      <xdr:rowOff>0</xdr:rowOff>
    </xdr:from>
    <xdr:to>
      <xdr:col>2</xdr:col>
      <xdr:colOff>0</xdr:colOff>
      <xdr:row>12</xdr:row>
      <xdr:rowOff>0</xdr:rowOff>
    </xdr:to>
    <xdr:sp macro="" textlink="">
      <xdr:nvSpPr>
        <xdr:cNvPr id="2049" name="Text Box 1">
          <a:extLst>
            <a:ext uri="{FF2B5EF4-FFF2-40B4-BE49-F238E27FC236}">
              <a16:creationId xmlns:a16="http://schemas.microsoft.com/office/drawing/2014/main" id="{AFE836C5-4134-4079-9BFB-7DB1CA883445}"/>
            </a:ext>
          </a:extLst>
        </xdr:cNvPr>
        <xdr:cNvSpPr txBox="1">
          <a:spLocks noChangeArrowheads="1"/>
        </xdr:cNvSpPr>
      </xdr:nvSpPr>
      <xdr:spPr bwMode="auto">
        <a:xfrm>
          <a:off x="885825" y="3571875"/>
          <a:ext cx="0" cy="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fr-BE" sz="1200" b="1" i="0" u="sng" strike="noStrike" baseline="0">
              <a:solidFill>
                <a:srgbClr val="000000"/>
              </a:solidFill>
              <a:latin typeface="Arial"/>
              <a:cs typeface="Arial"/>
            </a:rPr>
            <a:t>Introduction:</a:t>
          </a:r>
        </a:p>
        <a:p>
          <a:pPr algn="l" rtl="0">
            <a:defRPr sz="1000"/>
          </a:pPr>
          <a:endParaRPr lang="fr-BE" sz="1000" b="0" i="0" u="none" strike="noStrike" baseline="0">
            <a:solidFill>
              <a:srgbClr val="000000"/>
            </a:solidFill>
            <a:latin typeface="Arial"/>
            <a:cs typeface="Arial"/>
          </a:endParaRPr>
        </a:p>
        <a:p>
          <a:pPr algn="l" rtl="0">
            <a:defRPr sz="1000"/>
          </a:pPr>
          <a:r>
            <a:rPr lang="fr-BE" sz="1000" b="0" i="0" u="none" strike="noStrike" baseline="0">
              <a:solidFill>
                <a:srgbClr val="000000"/>
              </a:solidFill>
              <a:latin typeface="Arial"/>
              <a:cs typeface="Arial"/>
            </a:rPr>
            <a:t>In a value-in-use analysis, you evaluate the difference between the (total, discounted) lifetime cost of a product and the cost of the current or incumbent product a customer or a customer segment is using.</a:t>
          </a:r>
        </a:p>
        <a:p>
          <a:pPr algn="l" rtl="0">
            <a:defRPr sz="1000"/>
          </a:pPr>
          <a:r>
            <a:rPr lang="fr-BE" sz="1000" b="0" i="0" u="none" strike="noStrike" baseline="0">
              <a:solidFill>
                <a:srgbClr val="000000"/>
              </a:solidFill>
              <a:latin typeface="Arial"/>
              <a:cs typeface="Arial"/>
            </a:rPr>
            <a:t>Such analysis can be a powerful tool the salesperson ca use to persuade the customer of the value of a product.</a:t>
          </a:r>
        </a:p>
        <a:p>
          <a:pPr algn="l" rtl="0">
            <a:defRPr sz="1000"/>
          </a:pPr>
          <a:endParaRPr lang="fr-BE" sz="1000" b="0" i="0" u="none" strike="noStrike" baseline="0">
            <a:solidFill>
              <a:srgbClr val="000000"/>
            </a:solidFill>
            <a:latin typeface="Arial"/>
            <a:cs typeface="Arial"/>
          </a:endParaRPr>
        </a:p>
        <a:p>
          <a:pPr algn="l" rtl="0">
            <a:defRPr sz="1000"/>
          </a:pPr>
          <a:r>
            <a:rPr lang="fr-BE" sz="1000" b="0" i="0" u="none" strike="noStrike" baseline="0">
              <a:solidFill>
                <a:srgbClr val="000000"/>
              </a:solidFill>
              <a:latin typeface="Arial"/>
              <a:cs typeface="Arial"/>
            </a:rPr>
            <a:t>Abcor Industries, a division of Conglomerate Inc, as developped a Value-in-Use Analysis software tool to support contract negotiations for its new line of engraving equipment (and related plates) for use in the printing and engraving industry</a:t>
          </a:r>
        </a:p>
      </xdr:txBody>
    </xdr:sp>
    <xdr:clientData/>
  </xdr:twoCellAnchor>
  <xdr:twoCellAnchor editAs="oneCell">
    <xdr:from>
      <xdr:col>1</xdr:col>
      <xdr:colOff>277310</xdr:colOff>
      <xdr:row>22</xdr:row>
      <xdr:rowOff>133167</xdr:rowOff>
    </xdr:from>
    <xdr:to>
      <xdr:col>3</xdr:col>
      <xdr:colOff>6395241</xdr:colOff>
      <xdr:row>27</xdr:row>
      <xdr:rowOff>153459</xdr:rowOff>
    </xdr:to>
    <xdr:pic>
      <xdr:nvPicPr>
        <xdr:cNvPr id="2" name="Picture 1">
          <a:extLst>
            <a:ext uri="{FF2B5EF4-FFF2-40B4-BE49-F238E27FC236}">
              <a16:creationId xmlns:a16="http://schemas.microsoft.com/office/drawing/2014/main" id="{EB6BABE3-BEAD-408C-8F45-A40508F079C3}"/>
            </a:ext>
          </a:extLst>
        </xdr:cNvPr>
        <xdr:cNvPicPr>
          <a:picLocks noChangeAspect="1"/>
        </xdr:cNvPicPr>
      </xdr:nvPicPr>
      <xdr:blipFill>
        <a:blip xmlns:r="http://schemas.openxmlformats.org/officeDocument/2006/relationships" r:embed="rId1"/>
        <a:stretch>
          <a:fillRect/>
        </a:stretch>
      </xdr:blipFill>
      <xdr:spPr>
        <a:xfrm>
          <a:off x="452136" y="5854195"/>
          <a:ext cx="7088516" cy="8341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360000</xdr:colOff>
      <xdr:row>13</xdr:row>
      <xdr:rowOff>75000</xdr:rowOff>
    </xdr:from>
    <xdr:to>
      <xdr:col>7</xdr:col>
      <xdr:colOff>693750</xdr:colOff>
      <xdr:row>20</xdr:row>
      <xdr:rowOff>7500</xdr:rowOff>
    </xdr:to>
    <xdr:sp macro="" textlink="">
      <xdr:nvSpPr>
        <xdr:cNvPr id="2" name="Arrow: Down 1">
          <a:extLst>
            <a:ext uri="{FF2B5EF4-FFF2-40B4-BE49-F238E27FC236}">
              <a16:creationId xmlns:a16="http://schemas.microsoft.com/office/drawing/2014/main" id="{74B9A7B4-71DB-4E4A-B406-9EF6E046340F}"/>
            </a:ext>
          </a:extLst>
        </xdr:cNvPr>
        <xdr:cNvSpPr/>
      </xdr:nvSpPr>
      <xdr:spPr>
        <a:xfrm>
          <a:off x="6318750" y="2898750"/>
          <a:ext cx="333750" cy="1237500"/>
        </a:xfrm>
        <a:prstGeom prst="downArrow">
          <a:avLst/>
        </a:prstGeom>
        <a:solidFill>
          <a:srgbClr val="0070C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4763</xdr:colOff>
      <xdr:row>10</xdr:row>
      <xdr:rowOff>71438</xdr:rowOff>
    </xdr:from>
    <xdr:to>
      <xdr:col>18</xdr:col>
      <xdr:colOff>304800</xdr:colOff>
      <xdr:row>29</xdr:row>
      <xdr:rowOff>128588</xdr:rowOff>
    </xdr:to>
    <xdr:pic>
      <xdr:nvPicPr>
        <xdr:cNvPr id="3082" name="Picture 1">
          <a:extLst>
            <a:ext uri="{FF2B5EF4-FFF2-40B4-BE49-F238E27FC236}">
              <a16:creationId xmlns:a16="http://schemas.microsoft.com/office/drawing/2014/main" id="{4EDCE9A6-11F3-4BEC-9085-8E0439082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2063" y="2238375"/>
          <a:ext cx="8605837" cy="393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795336</xdr:colOff>
      <xdr:row>26</xdr:row>
      <xdr:rowOff>100013</xdr:rowOff>
    </xdr:from>
    <xdr:to>
      <xdr:col>5</xdr:col>
      <xdr:colOff>138112</xdr:colOff>
      <xdr:row>32</xdr:row>
      <xdr:rowOff>19051</xdr:rowOff>
    </xdr:to>
    <xdr:sp macro="" textlink="">
      <xdr:nvSpPr>
        <xdr:cNvPr id="2" name="Right Brace 1">
          <a:extLst>
            <a:ext uri="{FF2B5EF4-FFF2-40B4-BE49-F238E27FC236}">
              <a16:creationId xmlns:a16="http://schemas.microsoft.com/office/drawing/2014/main" id="{7D3B967E-32C2-41EE-BCF5-0A69172898FF}"/>
            </a:ext>
          </a:extLst>
        </xdr:cNvPr>
        <xdr:cNvSpPr/>
      </xdr:nvSpPr>
      <xdr:spPr>
        <a:xfrm>
          <a:off x="4076699" y="5467351"/>
          <a:ext cx="414338" cy="1262063"/>
        </a:xfrm>
        <a:prstGeom prst="rightBrace">
          <a:avLst>
            <a:gd name="adj1" fmla="val 46264"/>
            <a:gd name="adj2" fmla="val 50000"/>
          </a:avLst>
        </a:prstGeom>
        <a:ln w="381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885825</xdr:colOff>
      <xdr:row>4</xdr:row>
      <xdr:rowOff>152400</xdr:rowOff>
    </xdr:from>
    <xdr:to>
      <xdr:col>5</xdr:col>
      <xdr:colOff>695325</xdr:colOff>
      <xdr:row>5</xdr:row>
      <xdr:rowOff>66675</xdr:rowOff>
    </xdr:to>
    <xdr:cxnSp macro="">
      <xdr:nvCxnSpPr>
        <xdr:cNvPr id="4" name="Straight Arrow Connector 3">
          <a:extLst>
            <a:ext uri="{FF2B5EF4-FFF2-40B4-BE49-F238E27FC236}">
              <a16:creationId xmlns:a16="http://schemas.microsoft.com/office/drawing/2014/main" id="{B616FE03-0E6F-4F74-8565-03C78D6424A5}"/>
            </a:ext>
          </a:extLst>
        </xdr:cNvPr>
        <xdr:cNvCxnSpPr/>
      </xdr:nvCxnSpPr>
      <xdr:spPr>
        <a:xfrm flipH="1" flipV="1">
          <a:off x="4167188" y="1176338"/>
          <a:ext cx="881062" cy="1047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38100</xdr:rowOff>
    </xdr:from>
    <xdr:to>
      <xdr:col>18</xdr:col>
      <xdr:colOff>61174</xdr:colOff>
      <xdr:row>8</xdr:row>
      <xdr:rowOff>133350</xdr:rowOff>
    </xdr:to>
    <xdr:pic>
      <xdr:nvPicPr>
        <xdr:cNvPr id="6159" name="Picture 1">
          <a:extLst>
            <a:ext uri="{FF2B5EF4-FFF2-40B4-BE49-F238E27FC236}">
              <a16:creationId xmlns:a16="http://schemas.microsoft.com/office/drawing/2014/main" id="{E1D493B4-620B-4F22-8821-63C37B13479F}"/>
            </a:ext>
          </a:extLst>
        </xdr:cNvPr>
        <xdr:cNvPicPr>
          <a:picLocks noChangeAspect="1" noChangeArrowheads="1"/>
        </xdr:cNvPicPr>
      </xdr:nvPicPr>
      <xdr:blipFill>
        <a:blip xmlns:r="http://schemas.openxmlformats.org/officeDocument/2006/relationships" r:embed="rId1">
          <a:duotone>
            <a:prstClr val="black"/>
            <a:srgbClr val="D9C3A5">
              <a:tint val="50000"/>
              <a:satMod val="180000"/>
            </a:srgbClr>
          </a:duotone>
          <a:extLst>
            <a:ext uri="{28A0092B-C50C-407E-A947-70E740481C1C}">
              <a14:useLocalDpi xmlns:a14="http://schemas.microsoft.com/office/drawing/2010/main" val="0"/>
            </a:ext>
          </a:extLst>
        </a:blip>
        <a:srcRect/>
        <a:stretch>
          <a:fillRect/>
        </a:stretch>
      </xdr:blipFill>
      <xdr:spPr bwMode="auto">
        <a:xfrm>
          <a:off x="0" y="2328863"/>
          <a:ext cx="11719774"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18</xdr:row>
      <xdr:rowOff>0</xdr:rowOff>
    </xdr:from>
    <xdr:to>
      <xdr:col>14</xdr:col>
      <xdr:colOff>76200</xdr:colOff>
      <xdr:row>32</xdr:row>
      <xdr:rowOff>0</xdr:rowOff>
    </xdr:to>
    <xdr:pic>
      <xdr:nvPicPr>
        <xdr:cNvPr id="6160" name="Picture 2">
          <a:extLst>
            <a:ext uri="{FF2B5EF4-FFF2-40B4-BE49-F238E27FC236}">
              <a16:creationId xmlns:a16="http://schemas.microsoft.com/office/drawing/2014/main" id="{021F5A81-9BA5-4061-804F-2FB11C0A6E4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5424488"/>
          <a:ext cx="847725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447675</xdr:colOff>
      <xdr:row>9</xdr:row>
      <xdr:rowOff>4763</xdr:rowOff>
    </xdr:from>
    <xdr:to>
      <xdr:col>14</xdr:col>
      <xdr:colOff>447675</xdr:colOff>
      <xdr:row>21</xdr:row>
      <xdr:rowOff>95250</xdr:rowOff>
    </xdr:to>
    <xdr:graphicFrame macro="">
      <xdr:nvGraphicFramePr>
        <xdr:cNvPr id="8195" name="Chart 3">
          <a:extLst>
            <a:ext uri="{FF2B5EF4-FFF2-40B4-BE49-F238E27FC236}">
              <a16:creationId xmlns:a16="http://schemas.microsoft.com/office/drawing/2014/main" id="{CC643148-1FA2-49E1-98F1-C423FCEA7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9525</xdr:colOff>
      <xdr:row>1</xdr:row>
      <xdr:rowOff>238125</xdr:rowOff>
    </xdr:from>
    <xdr:to>
      <xdr:col>17</xdr:col>
      <xdr:colOff>333375</xdr:colOff>
      <xdr:row>17</xdr:row>
      <xdr:rowOff>30163</xdr:rowOff>
    </xdr:to>
    <xdr:graphicFrame macro="">
      <xdr:nvGraphicFramePr>
        <xdr:cNvPr id="7170" name="Chart 1">
          <a:extLst>
            <a:ext uri="{FF2B5EF4-FFF2-40B4-BE49-F238E27FC236}">
              <a16:creationId xmlns:a16="http://schemas.microsoft.com/office/drawing/2014/main" id="{C11A0A0A-7A35-4DCB-80B6-AE885337B6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590550</xdr:colOff>
      <xdr:row>2</xdr:row>
      <xdr:rowOff>215900</xdr:rowOff>
    </xdr:from>
    <xdr:to>
      <xdr:col>6</xdr:col>
      <xdr:colOff>488950</xdr:colOff>
      <xdr:row>5</xdr:row>
      <xdr:rowOff>76200</xdr:rowOff>
    </xdr:to>
    <xdr:cxnSp macro="">
      <xdr:nvCxnSpPr>
        <xdr:cNvPr id="3" name="Straight Arrow Connector 2">
          <a:extLst>
            <a:ext uri="{FF2B5EF4-FFF2-40B4-BE49-F238E27FC236}">
              <a16:creationId xmlns:a16="http://schemas.microsoft.com/office/drawing/2014/main" id="{1B22DE60-F6BF-4D59-A2E6-78CFD6F8AFB9}"/>
            </a:ext>
          </a:extLst>
        </xdr:cNvPr>
        <xdr:cNvCxnSpPr/>
      </xdr:nvCxnSpPr>
      <xdr:spPr>
        <a:xfrm flipH="1">
          <a:off x="1809750" y="749300"/>
          <a:ext cx="2336800" cy="52705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ielsen.com/wp-content/uploads/sites/3/2019/04/marketing-mix-modeling-what-marketers-need-to-know.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n.wikipedia.org/wiki/Cobb%E2%80%93Douglas_production_function" TargetMode="External"/><Relationship Id="rId1" Type="http://schemas.openxmlformats.org/officeDocument/2006/relationships/hyperlink" Target="https://courses.smeal.psu.edu/mktg540/mktg540sp21/Allegro%20%28calculation%20of%20internal%20parameter%29.pdf" TargetMode="Externa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1"/>
  <sheetViews>
    <sheetView tabSelected="1" topLeftCell="A17" zoomScale="158" zoomScaleNormal="158" workbookViewId="0">
      <selection activeCell="B14" sqref="B14:D14"/>
    </sheetView>
  </sheetViews>
  <sheetFormatPr defaultColWidth="9.1796875" defaultRowHeight="12.5"/>
  <cols>
    <col min="1" max="1" width="2.453125" style="1" customWidth="1"/>
    <col min="2" max="2" width="10.81640625" style="1" customWidth="1"/>
    <col min="3" max="3" width="2.81640625" style="1" customWidth="1"/>
    <col min="4" max="4" width="95.1796875" style="1" customWidth="1"/>
    <col min="5" max="16384" width="9.1796875" style="1"/>
  </cols>
  <sheetData>
    <row r="1" spans="2:4">
      <c r="B1" s="68" t="s">
        <v>52</v>
      </c>
    </row>
    <row r="2" spans="2:4" ht="26.25" customHeight="1">
      <c r="B2" s="120" t="s">
        <v>3</v>
      </c>
      <c r="C2" s="121"/>
      <c r="D2" s="122"/>
    </row>
    <row r="3" spans="2:4" ht="18.75" customHeight="1">
      <c r="B3" s="123" t="s">
        <v>4</v>
      </c>
      <c r="C3" s="124"/>
      <c r="D3" s="125"/>
    </row>
    <row r="6" spans="2:4" ht="17.5">
      <c r="B6" s="2" t="s">
        <v>1</v>
      </c>
    </row>
    <row r="7" spans="2:4" ht="60" customHeight="1">
      <c r="B7" s="126" t="s">
        <v>55</v>
      </c>
      <c r="C7" s="127"/>
      <c r="D7" s="128"/>
    </row>
    <row r="8" spans="2:4">
      <c r="B8" s="3"/>
      <c r="C8" s="3"/>
    </row>
    <row r="9" spans="2:4">
      <c r="B9" s="3"/>
      <c r="C9" s="3"/>
    </row>
    <row r="10" spans="2:4" ht="17.5">
      <c r="B10" s="4" t="s">
        <v>2</v>
      </c>
      <c r="C10" s="3"/>
    </row>
    <row r="11" spans="2:4" s="5" customFormat="1" ht="37.5" customHeight="1">
      <c r="B11" s="129" t="s">
        <v>89</v>
      </c>
      <c r="C11" s="130"/>
      <c r="D11" s="131"/>
    </row>
    <row r="12" spans="2:4" s="5" customFormat="1" ht="37.5" customHeight="1">
      <c r="B12" s="114" t="s">
        <v>88</v>
      </c>
      <c r="C12" s="115"/>
      <c r="D12" s="116"/>
    </row>
    <row r="13" spans="2:4" s="5" customFormat="1" ht="48.75" customHeight="1">
      <c r="B13" s="114" t="s">
        <v>102</v>
      </c>
      <c r="C13" s="115"/>
      <c r="D13" s="116"/>
    </row>
    <row r="14" spans="2:4" ht="15" customHeight="1">
      <c r="B14" s="117" t="s">
        <v>53</v>
      </c>
      <c r="C14" s="118"/>
      <c r="D14" s="119"/>
    </row>
    <row r="15" spans="2:4" ht="13" thickBot="1"/>
    <row r="16" spans="2:4" ht="16" thickBot="1">
      <c r="B16" s="66"/>
      <c r="D16" s="67" t="s">
        <v>98</v>
      </c>
    </row>
    <row r="17" spans="2:4" ht="13" thickBot="1"/>
    <row r="18" spans="2:4" ht="16" thickBot="1">
      <c r="B18" s="25"/>
      <c r="D18" s="67" t="s">
        <v>99</v>
      </c>
    </row>
    <row r="20" spans="2:4" ht="20">
      <c r="B20" s="111" t="s">
        <v>97</v>
      </c>
    </row>
    <row r="21" spans="2:4" ht="17.5">
      <c r="B21" s="98" t="s">
        <v>58</v>
      </c>
      <c r="D21" s="97" t="s">
        <v>59</v>
      </c>
    </row>
  </sheetData>
  <sheetProtection selectLockedCells="1" selectUnlockedCells="1"/>
  <mergeCells count="7">
    <mergeCell ref="B12:D12"/>
    <mergeCell ref="B13:D13"/>
    <mergeCell ref="B14:D14"/>
    <mergeCell ref="B2:D2"/>
    <mergeCell ref="B3:D3"/>
    <mergeCell ref="B7:D7"/>
    <mergeCell ref="B11:D11"/>
  </mergeCells>
  <phoneticPr fontId="8" type="noConversion"/>
  <hyperlinks>
    <hyperlink ref="D21" r:id="rId1" xr:uid="{00000000-0004-0000-0000-000000000000}"/>
  </hyperlinks>
  <pageMargins left="0.75" right="0.75" top="1" bottom="1" header="0.5" footer="0.5"/>
  <pageSetup paperSize="9" orientation="portrait" horizontalDpi="1200" verticalDpi="12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B1:I30"/>
  <sheetViews>
    <sheetView zoomScale="127" zoomScaleNormal="127" workbookViewId="0">
      <selection activeCell="D8" sqref="D8"/>
    </sheetView>
  </sheetViews>
  <sheetFormatPr defaultColWidth="9.1796875" defaultRowHeight="12.5"/>
  <cols>
    <col min="1" max="1" width="2.453125" style="41" customWidth="1"/>
    <col min="2" max="2" width="31.1796875" style="41" bestFit="1" customWidth="1"/>
    <col min="3" max="3" width="12.26953125" style="41" customWidth="1"/>
    <col min="4" max="4" width="12.54296875" style="41" customWidth="1"/>
    <col min="5" max="5" width="4.54296875" style="43" customWidth="1"/>
    <col min="6" max="6" width="11.54296875" style="41" customWidth="1"/>
    <col min="7" max="7" width="8.81640625" style="41" customWidth="1"/>
    <col min="8" max="8" width="19.08984375" style="41" customWidth="1"/>
    <col min="9" max="16384" width="9.1796875" style="41"/>
  </cols>
  <sheetData>
    <row r="1" spans="2:8" ht="15.5">
      <c r="D1" s="42"/>
    </row>
    <row r="2" spans="2:8" ht="18">
      <c r="B2" s="44" t="s">
        <v>46</v>
      </c>
      <c r="F2" s="70" t="s">
        <v>57</v>
      </c>
    </row>
    <row r="3" spans="2:8" ht="25.5">
      <c r="B3" s="45"/>
      <c r="C3" s="46" t="s">
        <v>49</v>
      </c>
      <c r="D3" s="47" t="s">
        <v>50</v>
      </c>
      <c r="E3" s="48" t="s">
        <v>91</v>
      </c>
      <c r="F3" s="49"/>
      <c r="G3" s="75" t="s">
        <v>68</v>
      </c>
    </row>
    <row r="4" spans="2:8" ht="15" customHeight="1" thickBot="1">
      <c r="B4" s="50" t="s">
        <v>37</v>
      </c>
      <c r="C4" s="14">
        <v>2200000</v>
      </c>
      <c r="D4" s="24">
        <v>2345700</v>
      </c>
      <c r="E4" s="102" t="s">
        <v>17</v>
      </c>
      <c r="F4" s="103"/>
      <c r="G4" s="106" t="s">
        <v>90</v>
      </c>
    </row>
    <row r="5" spans="2:8" ht="15" customHeight="1" thickBot="1">
      <c r="B5" s="50" t="s">
        <v>38</v>
      </c>
      <c r="C5" s="15">
        <v>0.03</v>
      </c>
      <c r="D5" s="26">
        <v>2.9704620744543799E-2</v>
      </c>
      <c r="E5" s="102" t="s">
        <v>18</v>
      </c>
      <c r="F5" s="109" t="s">
        <v>95</v>
      </c>
    </row>
    <row r="6" spans="2:8" ht="15" customHeight="1" thickBot="1">
      <c r="B6" s="50" t="s">
        <v>15</v>
      </c>
      <c r="C6" s="16">
        <f>C22</f>
        <v>250</v>
      </c>
      <c r="D6" s="19">
        <f>D22</f>
        <v>250</v>
      </c>
      <c r="E6" s="102" t="s">
        <v>19</v>
      </c>
      <c r="F6" s="103"/>
    </row>
    <row r="7" spans="2:8" ht="15" customHeight="1" thickBot="1">
      <c r="B7" s="50" t="s">
        <v>16</v>
      </c>
      <c r="C7" s="16">
        <v>150</v>
      </c>
      <c r="D7" s="25">
        <v>150</v>
      </c>
      <c r="E7" s="104" t="s">
        <v>20</v>
      </c>
      <c r="F7" s="103"/>
      <c r="H7" s="54"/>
    </row>
    <row r="8" spans="2:8" ht="15" customHeight="1">
      <c r="B8" s="50" t="s">
        <v>5</v>
      </c>
      <c r="C8" s="9">
        <f>C6-C7</f>
        <v>100</v>
      </c>
      <c r="D8" s="18">
        <f>D6-D7</f>
        <v>100</v>
      </c>
      <c r="E8" s="104" t="s">
        <v>21</v>
      </c>
      <c r="F8" s="105" t="s">
        <v>31</v>
      </c>
      <c r="G8" s="35"/>
    </row>
    <row r="9" spans="2:8" ht="15" customHeight="1">
      <c r="B9" s="50" t="s">
        <v>6</v>
      </c>
      <c r="C9" s="6">
        <f>C4*C5</f>
        <v>66000</v>
      </c>
      <c r="D9" s="7">
        <f>D4*D5</f>
        <v>69678.12888047639</v>
      </c>
      <c r="E9" s="104" t="s">
        <v>22</v>
      </c>
      <c r="F9" s="105" t="s">
        <v>32</v>
      </c>
      <c r="G9" s="35"/>
    </row>
    <row r="10" spans="2:8" ht="15" customHeight="1">
      <c r="B10" s="50" t="s">
        <v>7</v>
      </c>
      <c r="C10" s="9">
        <f>C9*C6</f>
        <v>16500000</v>
      </c>
      <c r="D10" s="10">
        <f>D9*D6</f>
        <v>17419532.220119096</v>
      </c>
      <c r="E10" s="104" t="s">
        <v>23</v>
      </c>
      <c r="F10" s="105" t="s">
        <v>33</v>
      </c>
      <c r="G10" s="35"/>
    </row>
    <row r="11" spans="2:8" ht="15" customHeight="1" thickBot="1">
      <c r="B11" s="50" t="s">
        <v>10</v>
      </c>
      <c r="C11" s="9">
        <f>C8*C9</f>
        <v>6600000</v>
      </c>
      <c r="D11" s="17">
        <f>D8*D9</f>
        <v>6967812.8880476393</v>
      </c>
      <c r="E11" s="104" t="s">
        <v>24</v>
      </c>
      <c r="F11" s="105" t="s">
        <v>34</v>
      </c>
      <c r="G11" s="35"/>
      <c r="H11" s="56"/>
    </row>
    <row r="12" spans="2:8" ht="15" customHeight="1" thickBot="1">
      <c r="B12" s="50" t="s">
        <v>8</v>
      </c>
      <c r="C12" s="16">
        <v>3500000</v>
      </c>
      <c r="D12" s="25">
        <v>3900000</v>
      </c>
      <c r="E12" s="104" t="s">
        <v>25</v>
      </c>
      <c r="F12" s="103"/>
    </row>
    <row r="13" spans="2:8" ht="15" customHeight="1">
      <c r="B13" s="50" t="s">
        <v>9</v>
      </c>
      <c r="C13" s="9">
        <f>C11-C12</f>
        <v>3100000</v>
      </c>
      <c r="D13" s="19">
        <f>D11-D12</f>
        <v>3067812.8880476393</v>
      </c>
      <c r="E13" s="104" t="s">
        <v>26</v>
      </c>
      <c r="F13" s="105" t="s">
        <v>35</v>
      </c>
    </row>
    <row r="14" spans="2:8" ht="15" customHeight="1">
      <c r="B14" s="50" t="s">
        <v>11</v>
      </c>
      <c r="C14" s="16">
        <f>C23</f>
        <v>900000</v>
      </c>
      <c r="D14" s="28">
        <f>D23</f>
        <v>900000</v>
      </c>
      <c r="E14" s="104" t="s">
        <v>27</v>
      </c>
      <c r="F14" s="103"/>
    </row>
    <row r="15" spans="2:8" ht="15" customHeight="1" thickBot="1">
      <c r="B15" s="50" t="s">
        <v>12</v>
      </c>
      <c r="C15" s="16">
        <f>C24</f>
        <v>1000000</v>
      </c>
      <c r="D15" s="29">
        <f>D24</f>
        <v>1000000</v>
      </c>
      <c r="E15" s="104" t="s">
        <v>28</v>
      </c>
      <c r="F15" s="103"/>
    </row>
    <row r="16" spans="2:8" ht="15" customHeight="1" thickBot="1">
      <c r="B16" s="50" t="s">
        <v>13</v>
      </c>
      <c r="C16" s="16">
        <v>100000</v>
      </c>
      <c r="D16" s="27">
        <v>100000</v>
      </c>
      <c r="E16" s="104" t="s">
        <v>29</v>
      </c>
      <c r="F16" s="103"/>
    </row>
    <row r="17" spans="2:9" ht="15" customHeight="1">
      <c r="B17" s="50" t="s">
        <v>14</v>
      </c>
      <c r="C17" s="13">
        <f>C13-C14-C15-C16</f>
        <v>1100000</v>
      </c>
      <c r="D17" s="20">
        <f>D13-D14-D15-D16</f>
        <v>1067812.8880476393</v>
      </c>
      <c r="E17" s="104" t="s">
        <v>30</v>
      </c>
      <c r="F17" s="105" t="s">
        <v>36</v>
      </c>
    </row>
    <row r="20" spans="2:9" ht="17.5">
      <c r="B20" s="44" t="s">
        <v>47</v>
      </c>
    </row>
    <row r="21" spans="2:9" ht="26" thickBot="1">
      <c r="B21" s="45"/>
      <c r="C21" s="46" t="s">
        <v>49</v>
      </c>
      <c r="D21" s="47" t="s">
        <v>51</v>
      </c>
      <c r="G21" s="132" t="s">
        <v>65</v>
      </c>
      <c r="H21" s="132"/>
      <c r="I21" s="132"/>
    </row>
    <row r="22" spans="2:9" ht="15" customHeight="1">
      <c r="B22" s="50" t="s">
        <v>15</v>
      </c>
      <c r="C22" s="11">
        <v>250</v>
      </c>
      <c r="D22" s="21">
        <v>250</v>
      </c>
      <c r="G22" s="100" t="s">
        <v>28</v>
      </c>
      <c r="H22" s="107" t="s">
        <v>60</v>
      </c>
    </row>
    <row r="23" spans="2:9" ht="15" customHeight="1">
      <c r="B23" s="50" t="s">
        <v>11</v>
      </c>
      <c r="C23" s="12">
        <v>900000</v>
      </c>
      <c r="D23" s="22">
        <v>900000</v>
      </c>
      <c r="G23" s="100" t="s">
        <v>28</v>
      </c>
      <c r="H23" s="107" t="s">
        <v>61</v>
      </c>
    </row>
    <row r="24" spans="2:9" ht="15" customHeight="1" thickBot="1">
      <c r="B24" s="50" t="s">
        <v>12</v>
      </c>
      <c r="C24" s="12">
        <v>1000000</v>
      </c>
      <c r="D24" s="23">
        <v>1000000</v>
      </c>
      <c r="G24" s="100" t="s">
        <v>28</v>
      </c>
      <c r="H24" s="107" t="s">
        <v>62</v>
      </c>
    </row>
    <row r="25" spans="2:9" ht="18.399999999999999" customHeight="1" thickBot="1">
      <c r="G25" s="100" t="s">
        <v>28</v>
      </c>
      <c r="H25" s="107" t="s">
        <v>63</v>
      </c>
    </row>
    <row r="26" spans="2:9" ht="17.649999999999999" customHeight="1" thickBot="1">
      <c r="C26" s="66"/>
      <c r="D26" s="133" t="s">
        <v>100</v>
      </c>
      <c r="G26" s="100" t="s">
        <v>28</v>
      </c>
      <c r="H26" s="101" t="s">
        <v>64</v>
      </c>
    </row>
    <row r="27" spans="2:9" ht="18">
      <c r="D27" s="133"/>
      <c r="G27" s="100" t="s">
        <v>28</v>
      </c>
      <c r="H27" s="101" t="s">
        <v>92</v>
      </c>
    </row>
    <row r="28" spans="2:9" ht="18">
      <c r="D28" s="133"/>
      <c r="G28" s="100" t="s">
        <v>28</v>
      </c>
      <c r="H28" s="101" t="s">
        <v>101</v>
      </c>
    </row>
    <row r="29" spans="2:9">
      <c r="D29" s="133"/>
    </row>
    <row r="30" spans="2:9">
      <c r="D30" s="133"/>
    </row>
  </sheetData>
  <sheetProtection selectLockedCells="1"/>
  <mergeCells count="2">
    <mergeCell ref="G21:I21"/>
    <mergeCell ref="D26:D30"/>
  </mergeCells>
  <phoneticPr fontId="8" type="noConversion"/>
  <printOptions gridLines="1" gridLinesSet="0"/>
  <pageMargins left="0.75" right="0.75" top="1" bottom="1" header="0.5" footer="0.5"/>
  <pageSetup orientation="portrait" horizontalDpi="204" verticalDpi="196" r:id="rId1"/>
  <headerFooter alignWithMargins="0">
    <oddHeader>&amp;A</oddHeader>
    <oddFoote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B1:H27"/>
  <sheetViews>
    <sheetView zoomScale="127" zoomScaleNormal="127" workbookViewId="0">
      <selection activeCell="D10" sqref="D10"/>
    </sheetView>
  </sheetViews>
  <sheetFormatPr defaultColWidth="9.1796875" defaultRowHeight="12.5"/>
  <cols>
    <col min="1" max="1" width="2.453125" style="41" customWidth="1"/>
    <col min="2" max="2" width="31.1796875" style="41" bestFit="1" customWidth="1"/>
    <col min="3" max="3" width="12.26953125" style="41" customWidth="1"/>
    <col min="4" max="4" width="12.54296875" style="41" customWidth="1"/>
    <col min="5" max="5" width="2.453125" style="43" customWidth="1"/>
    <col min="6" max="6" width="11.54296875" style="41" customWidth="1"/>
    <col min="7" max="7" width="13" style="41" customWidth="1"/>
    <col min="8" max="8" width="11.26953125" style="41" bestFit="1" customWidth="1"/>
    <col min="9" max="16384" width="9.1796875" style="41"/>
  </cols>
  <sheetData>
    <row r="1" spans="2:8" ht="15.5">
      <c r="D1" s="42"/>
    </row>
    <row r="2" spans="2:8" ht="17.5">
      <c r="B2" s="44" t="s">
        <v>46</v>
      </c>
    </row>
    <row r="3" spans="2:8" ht="25.5">
      <c r="B3" s="45"/>
      <c r="C3" s="46" t="s">
        <v>49</v>
      </c>
      <c r="D3" s="47" t="s">
        <v>50</v>
      </c>
      <c r="E3" s="48"/>
      <c r="F3" s="49"/>
      <c r="G3" s="70" t="s">
        <v>57</v>
      </c>
    </row>
    <row r="4" spans="2:8" ht="15" customHeight="1" thickBot="1">
      <c r="B4" s="50" t="s">
        <v>37</v>
      </c>
      <c r="C4" s="14">
        <v>2200000</v>
      </c>
      <c r="D4" s="24">
        <v>2345700</v>
      </c>
      <c r="E4" s="51" t="s">
        <v>17</v>
      </c>
      <c r="F4" s="52"/>
    </row>
    <row r="5" spans="2:8" ht="15" customHeight="1" thickBot="1">
      <c r="B5" s="50" t="s">
        <v>38</v>
      </c>
      <c r="C5" s="15">
        <v>0.03</v>
      </c>
      <c r="D5" s="26">
        <v>2.9704620744543799E-2</v>
      </c>
      <c r="E5" s="51" t="s">
        <v>18</v>
      </c>
      <c r="G5" s="34"/>
    </row>
    <row r="6" spans="2:8" ht="15" customHeight="1" thickBot="1">
      <c r="B6" s="50" t="s">
        <v>15</v>
      </c>
      <c r="C6" s="16">
        <f>C22</f>
        <v>250</v>
      </c>
      <c r="D6" s="19">
        <f>D22</f>
        <v>250</v>
      </c>
      <c r="E6" s="51" t="s">
        <v>19</v>
      </c>
      <c r="F6" s="52"/>
    </row>
    <row r="7" spans="2:8" ht="15" customHeight="1" thickBot="1">
      <c r="B7" s="50" t="s">
        <v>16</v>
      </c>
      <c r="C7" s="16">
        <v>150</v>
      </c>
      <c r="D7" s="25">
        <v>150</v>
      </c>
      <c r="E7" s="53" t="s">
        <v>20</v>
      </c>
      <c r="F7" s="52"/>
      <c r="G7" s="73" t="s">
        <v>67</v>
      </c>
      <c r="H7" s="54"/>
    </row>
    <row r="8" spans="2:8" ht="15" customHeight="1">
      <c r="B8" s="50" t="s">
        <v>5</v>
      </c>
      <c r="C8" s="9">
        <f>C6-C7</f>
        <v>100</v>
      </c>
      <c r="D8" s="18">
        <f>UnitPrice-VariableCost</f>
        <v>100</v>
      </c>
      <c r="E8" s="53" t="s">
        <v>21</v>
      </c>
      <c r="F8" s="55" t="s">
        <v>31</v>
      </c>
      <c r="G8" s="110" t="s">
        <v>96</v>
      </c>
    </row>
    <row r="9" spans="2:8" ht="15" customHeight="1">
      <c r="B9" s="50" t="s">
        <v>6</v>
      </c>
      <c r="C9" s="6">
        <f>C4*C5</f>
        <v>66000</v>
      </c>
      <c r="D9" s="7">
        <f>IndustryWideSales*MarketShare</f>
        <v>69678.12888047639</v>
      </c>
      <c r="E9" s="53" t="s">
        <v>22</v>
      </c>
      <c r="F9" s="55" t="s">
        <v>32</v>
      </c>
      <c r="G9" s="35"/>
    </row>
    <row r="10" spans="2:8" ht="15" customHeight="1">
      <c r="B10" s="50" t="s">
        <v>7</v>
      </c>
      <c r="C10" s="9">
        <f>C9*C6</f>
        <v>16500000</v>
      </c>
      <c r="D10" s="10">
        <f>SaleVolume*UnitPrice</f>
        <v>17419532.220119096</v>
      </c>
      <c r="E10" s="53" t="s">
        <v>23</v>
      </c>
      <c r="F10" s="55" t="s">
        <v>33</v>
      </c>
      <c r="G10" s="35"/>
    </row>
    <row r="11" spans="2:8" ht="15" customHeight="1" thickBot="1">
      <c r="B11" s="50" t="s">
        <v>10</v>
      </c>
      <c r="C11" s="9">
        <f>C8*C9</f>
        <v>6600000</v>
      </c>
      <c r="D11" s="17">
        <f>GrossMargin*SaleVolume</f>
        <v>6967812.8880476393</v>
      </c>
      <c r="E11" s="53" t="s">
        <v>24</v>
      </c>
      <c r="F11" s="55" t="s">
        <v>34</v>
      </c>
      <c r="G11" s="35"/>
      <c r="H11" s="56"/>
    </row>
    <row r="12" spans="2:8" ht="15" customHeight="1" thickBot="1">
      <c r="B12" s="50" t="s">
        <v>8</v>
      </c>
      <c r="C12" s="16">
        <v>3500000</v>
      </c>
      <c r="D12" s="25">
        <v>3900000</v>
      </c>
      <c r="E12" s="53" t="s">
        <v>25</v>
      </c>
      <c r="F12" s="52"/>
    </row>
    <row r="13" spans="2:8" ht="15" customHeight="1">
      <c r="B13" s="50" t="s">
        <v>9</v>
      </c>
      <c r="C13" s="9">
        <f>C11-C12</f>
        <v>3100000</v>
      </c>
      <c r="D13" s="19">
        <f>GrossContributionMargin-Overhead</f>
        <v>3067812.8880476393</v>
      </c>
      <c r="E13" s="53" t="s">
        <v>26</v>
      </c>
      <c r="F13" s="55" t="s">
        <v>35</v>
      </c>
    </row>
    <row r="14" spans="2:8" ht="15" customHeight="1">
      <c r="B14" s="50" t="s">
        <v>11</v>
      </c>
      <c r="C14" s="16">
        <f>C23</f>
        <v>900000</v>
      </c>
      <c r="D14" s="28">
        <f>D23</f>
        <v>900000</v>
      </c>
      <c r="E14" s="53" t="s">
        <v>27</v>
      </c>
      <c r="F14" s="52"/>
    </row>
    <row r="15" spans="2:8" ht="15" customHeight="1" thickBot="1">
      <c r="B15" s="50" t="s">
        <v>12</v>
      </c>
      <c r="C15" s="16">
        <f>C24</f>
        <v>1000000</v>
      </c>
      <c r="D15" s="29">
        <f>D24</f>
        <v>1000000</v>
      </c>
      <c r="E15" s="53" t="s">
        <v>28</v>
      </c>
      <c r="F15" s="52"/>
    </row>
    <row r="16" spans="2:8" ht="15" customHeight="1" thickBot="1">
      <c r="B16" s="50" t="s">
        <v>13</v>
      </c>
      <c r="C16" s="16">
        <v>100000</v>
      </c>
      <c r="D16" s="27">
        <v>100000</v>
      </c>
      <c r="E16" s="53" t="s">
        <v>29</v>
      </c>
      <c r="F16" s="52"/>
    </row>
    <row r="17" spans="2:7" ht="15" customHeight="1">
      <c r="B17" s="50" t="s">
        <v>14</v>
      </c>
      <c r="C17" s="13">
        <f>C13-C14-C15-C16</f>
        <v>1100000</v>
      </c>
      <c r="D17" s="20">
        <f>NetContributionMargin-Advertising-SalesForce-MarketingResearch</f>
        <v>1067812.8880476393</v>
      </c>
      <c r="E17" s="53" t="s">
        <v>30</v>
      </c>
      <c r="F17" s="55" t="s">
        <v>36</v>
      </c>
    </row>
    <row r="20" spans="2:7" ht="17.5">
      <c r="B20" s="44" t="s">
        <v>47</v>
      </c>
    </row>
    <row r="21" spans="2:7" ht="26" thickBot="1">
      <c r="B21" s="45"/>
      <c r="C21" s="46" t="s">
        <v>49</v>
      </c>
      <c r="D21" s="47" t="s">
        <v>51</v>
      </c>
      <c r="G21" s="57"/>
    </row>
    <row r="22" spans="2:7" ht="15" customHeight="1">
      <c r="B22" s="50" t="s">
        <v>15</v>
      </c>
      <c r="C22" s="11">
        <v>250</v>
      </c>
      <c r="D22" s="21">
        <v>250</v>
      </c>
    </row>
    <row r="23" spans="2:7" ht="15" customHeight="1">
      <c r="B23" s="50" t="s">
        <v>11</v>
      </c>
      <c r="C23" s="12">
        <v>900000</v>
      </c>
      <c r="D23" s="22">
        <v>900000</v>
      </c>
    </row>
    <row r="24" spans="2:7" ht="15" customHeight="1" thickBot="1">
      <c r="B24" s="50" t="s">
        <v>12</v>
      </c>
      <c r="C24" s="12">
        <v>1000000</v>
      </c>
      <c r="D24" s="23">
        <v>1000000</v>
      </c>
    </row>
    <row r="27" spans="2:7">
      <c r="G27" s="71"/>
    </row>
  </sheetData>
  <sheetProtection selectLockedCells="1"/>
  <printOptions gridLines="1" gridLinesSet="0"/>
  <pageMargins left="0.75" right="0.75" top="1" bottom="1" header="0.5" footer="0.5"/>
  <pageSetup orientation="portrait" horizontalDpi="204" verticalDpi="196" r:id="rId1"/>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B1:S52"/>
  <sheetViews>
    <sheetView workbookViewId="0">
      <selection activeCell="B3" sqref="B3"/>
    </sheetView>
  </sheetViews>
  <sheetFormatPr defaultColWidth="9.1796875" defaultRowHeight="12.5"/>
  <cols>
    <col min="1" max="1" width="2.453125" style="41" customWidth="1"/>
    <col min="2" max="2" width="31.1796875" style="41" bestFit="1" customWidth="1"/>
    <col min="3" max="3" width="12.26953125" style="41" customWidth="1"/>
    <col min="4" max="4" width="12.54296875" style="41" customWidth="1"/>
    <col min="5" max="5" width="2.453125" style="43" customWidth="1"/>
    <col min="6" max="6" width="10" style="41" customWidth="1"/>
    <col min="7" max="7" width="13" style="41" customWidth="1"/>
    <col min="8" max="8" width="11.26953125" style="41" bestFit="1" customWidth="1"/>
    <col min="9" max="16384" width="9.1796875" style="41"/>
  </cols>
  <sheetData>
    <row r="1" spans="2:19" ht="15.5">
      <c r="D1" s="42"/>
    </row>
    <row r="2" spans="2:19" ht="25">
      <c r="B2" s="85" t="s">
        <v>107</v>
      </c>
    </row>
    <row r="3" spans="2:19" ht="25.5">
      <c r="B3" s="45"/>
      <c r="C3" s="46" t="s">
        <v>49</v>
      </c>
      <c r="D3" s="47" t="s">
        <v>50</v>
      </c>
      <c r="E3" s="48"/>
      <c r="F3" s="49"/>
      <c r="G3" s="69" t="s">
        <v>48</v>
      </c>
    </row>
    <row r="4" spans="2:19" ht="15" customHeight="1">
      <c r="B4" s="50" t="s">
        <v>37</v>
      </c>
      <c r="C4" s="14">
        <v>2200000</v>
      </c>
      <c r="D4" s="30">
        <v>2345700</v>
      </c>
      <c r="E4" s="51" t="s">
        <v>17</v>
      </c>
      <c r="F4" s="76" t="s">
        <v>56</v>
      </c>
    </row>
    <row r="5" spans="2:19" ht="15" customHeight="1">
      <c r="B5" s="50" t="s">
        <v>38</v>
      </c>
      <c r="C5" s="15">
        <v>0.03</v>
      </c>
      <c r="D5" s="8">
        <f>C36*(MAX(D22,10)^-(100*D29))*(MAX(D23,10)^(100*D30))*(MAX(D24,10)^(100*D31))</f>
        <v>2.9704620744543799E-2</v>
      </c>
      <c r="E5" s="51" t="s">
        <v>18</v>
      </c>
      <c r="F5" s="52"/>
      <c r="H5" s="91" t="s">
        <v>79</v>
      </c>
    </row>
    <row r="6" spans="2:19" ht="15" customHeight="1" thickBot="1">
      <c r="B6" s="50" t="s">
        <v>15</v>
      </c>
      <c r="C6" s="16">
        <v>250</v>
      </c>
      <c r="D6" s="19">
        <f>D22</f>
        <v>250</v>
      </c>
      <c r="E6" s="51" t="s">
        <v>19</v>
      </c>
      <c r="G6" s="99" t="s">
        <v>94</v>
      </c>
    </row>
    <row r="7" spans="2:19" ht="15" customHeight="1" thickBot="1">
      <c r="B7" s="50" t="s">
        <v>16</v>
      </c>
      <c r="C7" s="16">
        <v>150</v>
      </c>
      <c r="D7" s="25">
        <v>150</v>
      </c>
      <c r="E7" s="53" t="s">
        <v>20</v>
      </c>
      <c r="F7" s="52"/>
    </row>
    <row r="8" spans="2:19" ht="15" customHeight="1">
      <c r="B8" s="50" t="s">
        <v>5</v>
      </c>
      <c r="C8" s="9">
        <f>C6-C7</f>
        <v>100</v>
      </c>
      <c r="D8" s="18">
        <f>D6-D7</f>
        <v>100</v>
      </c>
      <c r="E8" s="53" t="s">
        <v>21</v>
      </c>
      <c r="F8" s="55" t="s">
        <v>31</v>
      </c>
      <c r="G8" s="35"/>
    </row>
    <row r="9" spans="2:19" ht="15" customHeight="1">
      <c r="B9" s="50" t="s">
        <v>6</v>
      </c>
      <c r="C9" s="6">
        <f>C4*C5</f>
        <v>66000</v>
      </c>
      <c r="D9" s="7">
        <f>D4*D5</f>
        <v>69678.12888047639</v>
      </c>
      <c r="E9" s="53" t="s">
        <v>22</v>
      </c>
      <c r="F9" s="55" t="s">
        <v>32</v>
      </c>
      <c r="G9" s="134" t="s">
        <v>66</v>
      </c>
      <c r="H9" s="134"/>
      <c r="I9" s="134"/>
      <c r="J9" s="134"/>
      <c r="K9" s="134"/>
      <c r="L9" s="134"/>
      <c r="M9" s="134"/>
      <c r="N9" s="134"/>
      <c r="O9" s="134"/>
      <c r="P9" s="134"/>
      <c r="Q9" s="134"/>
      <c r="R9" s="134"/>
      <c r="S9" s="134"/>
    </row>
    <row r="10" spans="2:19" ht="15" customHeight="1">
      <c r="B10" s="50" t="s">
        <v>7</v>
      </c>
      <c r="C10" s="9">
        <f>C9*C6</f>
        <v>16500000</v>
      </c>
      <c r="D10" s="10">
        <f>D9*D6</f>
        <v>17419532.220119096</v>
      </c>
      <c r="E10" s="53" t="s">
        <v>23</v>
      </c>
      <c r="F10" s="55" t="s">
        <v>33</v>
      </c>
      <c r="G10" s="134"/>
      <c r="H10" s="134"/>
      <c r="I10" s="134"/>
      <c r="J10" s="134"/>
      <c r="K10" s="134"/>
      <c r="L10" s="134"/>
      <c r="M10" s="134"/>
      <c r="N10" s="134"/>
      <c r="O10" s="134"/>
      <c r="P10" s="134"/>
      <c r="Q10" s="134"/>
      <c r="R10" s="134"/>
      <c r="S10" s="134"/>
    </row>
    <row r="11" spans="2:19" ht="15" customHeight="1" thickBot="1">
      <c r="B11" s="50" t="s">
        <v>10</v>
      </c>
      <c r="C11" s="9">
        <f>C8*C9</f>
        <v>6600000</v>
      </c>
      <c r="D11" s="17">
        <f>D8*D9</f>
        <v>6967812.8880476393</v>
      </c>
      <c r="E11" s="53" t="s">
        <v>24</v>
      </c>
      <c r="F11" s="55" t="s">
        <v>34</v>
      </c>
      <c r="G11" s="35"/>
      <c r="H11" s="56"/>
    </row>
    <row r="12" spans="2:19" ht="15" customHeight="1" thickBot="1">
      <c r="B12" s="50" t="s">
        <v>8</v>
      </c>
      <c r="C12" s="16">
        <v>3500000</v>
      </c>
      <c r="D12" s="25">
        <v>3900000</v>
      </c>
      <c r="E12" s="53" t="s">
        <v>25</v>
      </c>
      <c r="F12" s="52"/>
    </row>
    <row r="13" spans="2:19" ht="15" customHeight="1">
      <c r="B13" s="50" t="s">
        <v>9</v>
      </c>
      <c r="C13" s="9">
        <f>C11-C12</f>
        <v>3100000</v>
      </c>
      <c r="D13" s="19">
        <f>D11-D12</f>
        <v>3067812.8880476393</v>
      </c>
      <c r="E13" s="53" t="s">
        <v>26</v>
      </c>
      <c r="F13" s="55" t="s">
        <v>35</v>
      </c>
    </row>
    <row r="14" spans="2:19" ht="15" customHeight="1">
      <c r="B14" s="50" t="s">
        <v>11</v>
      </c>
      <c r="C14" s="16">
        <v>900000</v>
      </c>
      <c r="D14" s="28">
        <f>D23</f>
        <v>900000</v>
      </c>
      <c r="E14" s="53" t="s">
        <v>27</v>
      </c>
      <c r="F14" s="52"/>
    </row>
    <row r="15" spans="2:19" ht="15" customHeight="1" thickBot="1">
      <c r="B15" s="50" t="s">
        <v>12</v>
      </c>
      <c r="C15" s="16">
        <v>1000000</v>
      </c>
      <c r="D15" s="29">
        <f>D24</f>
        <v>1000000</v>
      </c>
      <c r="E15" s="53" t="s">
        <v>28</v>
      </c>
      <c r="F15" s="52"/>
    </row>
    <row r="16" spans="2:19" ht="15" customHeight="1" thickBot="1">
      <c r="B16" s="50" t="s">
        <v>13</v>
      </c>
      <c r="C16" s="16">
        <v>100000</v>
      </c>
      <c r="D16" s="27">
        <v>100000</v>
      </c>
      <c r="E16" s="53" t="s">
        <v>29</v>
      </c>
      <c r="F16" s="52"/>
    </row>
    <row r="17" spans="2:12" ht="15" customHeight="1">
      <c r="B17" s="50" t="s">
        <v>14</v>
      </c>
      <c r="C17" s="13">
        <f>C13-C14-C15-C16</f>
        <v>1100000</v>
      </c>
      <c r="D17" s="20">
        <f>D13-D14-D15-D16</f>
        <v>1067812.8880476393</v>
      </c>
      <c r="E17" s="53" t="s">
        <v>30</v>
      </c>
      <c r="F17" s="55" t="s">
        <v>36</v>
      </c>
    </row>
    <row r="20" spans="2:12" ht="25">
      <c r="B20" s="84" t="s">
        <v>47</v>
      </c>
    </row>
    <row r="21" spans="2:12" ht="26" thickBot="1">
      <c r="B21" s="45"/>
      <c r="C21" s="46" t="s">
        <v>49</v>
      </c>
      <c r="D21" s="47" t="s">
        <v>51</v>
      </c>
      <c r="G21" s="36"/>
      <c r="H21" s="57"/>
    </row>
    <row r="22" spans="2:12" ht="15" customHeight="1">
      <c r="B22" s="50" t="s">
        <v>15</v>
      </c>
      <c r="C22" s="11">
        <v>250</v>
      </c>
      <c r="D22" s="21">
        <v>250</v>
      </c>
      <c r="G22" s="35"/>
    </row>
    <row r="23" spans="2:12" ht="15" customHeight="1">
      <c r="B23" s="50" t="s">
        <v>11</v>
      </c>
      <c r="C23" s="12">
        <v>900000</v>
      </c>
      <c r="D23" s="22">
        <v>900000</v>
      </c>
      <c r="G23" s="35"/>
    </row>
    <row r="24" spans="2:12" ht="15" customHeight="1" thickBot="1">
      <c r="B24" s="50" t="s">
        <v>12</v>
      </c>
      <c r="C24" s="12">
        <v>1000000</v>
      </c>
      <c r="D24" s="23">
        <v>1000000</v>
      </c>
      <c r="G24" s="35"/>
    </row>
    <row r="27" spans="2:12" ht="25">
      <c r="B27" s="85" t="s">
        <v>54</v>
      </c>
    </row>
    <row r="28" spans="2:12" ht="13.5" thickBot="1">
      <c r="B28" s="58" t="s">
        <v>0</v>
      </c>
    </row>
    <row r="29" spans="2:12" ht="15" customHeight="1">
      <c r="B29" s="59" t="s">
        <v>41</v>
      </c>
      <c r="C29" s="65"/>
      <c r="D29" s="38">
        <v>2.1999999999999999E-2</v>
      </c>
      <c r="E29" s="41"/>
    </row>
    <row r="30" spans="2:12" ht="15" customHeight="1">
      <c r="B30" s="59" t="s">
        <v>42</v>
      </c>
      <c r="C30" s="65"/>
      <c r="D30" s="39">
        <v>2E-3</v>
      </c>
      <c r="E30" s="41"/>
    </row>
    <row r="31" spans="2:12" ht="15" customHeight="1" thickBot="1">
      <c r="B31" s="59" t="s">
        <v>43</v>
      </c>
      <c r="C31" s="65"/>
      <c r="D31" s="40">
        <v>1.2999999999999999E-3</v>
      </c>
      <c r="E31" s="41"/>
    </row>
    <row r="32" spans="2:12" ht="22.5">
      <c r="B32" s="49"/>
      <c r="C32" s="31"/>
      <c r="D32" s="31"/>
      <c r="E32" s="32"/>
      <c r="F32" s="108" t="s">
        <v>93</v>
      </c>
      <c r="K32" s="88" t="s">
        <v>76</v>
      </c>
      <c r="L32" s="86" t="s">
        <v>74</v>
      </c>
    </row>
    <row r="33" spans="2:12" ht="22.5">
      <c r="B33" s="31"/>
      <c r="C33" s="31"/>
      <c r="D33" s="31"/>
      <c r="E33" s="33"/>
      <c r="F33" s="49"/>
      <c r="K33" s="88" t="s">
        <v>76</v>
      </c>
      <c r="L33" s="86" t="s">
        <v>75</v>
      </c>
    </row>
    <row r="34" spans="2:12" ht="17.5">
      <c r="B34" s="60" t="s">
        <v>39</v>
      </c>
      <c r="C34" s="61"/>
      <c r="D34" s="49"/>
      <c r="E34" s="41"/>
    </row>
    <row r="35" spans="2:12" ht="13">
      <c r="B35" s="62" t="s">
        <v>40</v>
      </c>
      <c r="C35" s="63"/>
      <c r="E35" s="41"/>
    </row>
    <row r="36" spans="2:12" ht="13">
      <c r="B36" s="64" t="s">
        <v>44</v>
      </c>
      <c r="C36" s="37">
        <f>0.0297046207445438/(C22^-(100*D29)*C23^(100*D30)*C24^(100*D31))</f>
        <v>59.902304309170582</v>
      </c>
      <c r="E36" s="41"/>
    </row>
    <row r="37" spans="2:12" ht="13">
      <c r="B37" s="32"/>
      <c r="E37" s="34"/>
    </row>
    <row r="38" spans="2:12">
      <c r="B38" s="32"/>
      <c r="E38" s="41"/>
    </row>
    <row r="39" spans="2:12" ht="13">
      <c r="B39" s="32"/>
      <c r="E39" s="41"/>
      <c r="F39" s="54"/>
    </row>
    <row r="40" spans="2:12" ht="13">
      <c r="B40" s="32"/>
      <c r="E40" s="35"/>
    </row>
    <row r="41" spans="2:12" ht="13">
      <c r="B41" s="32"/>
      <c r="E41" s="35"/>
    </row>
    <row r="42" spans="2:12" ht="13">
      <c r="B42" s="32"/>
      <c r="E42" s="35"/>
    </row>
    <row r="43" spans="2:12">
      <c r="B43" s="32"/>
      <c r="E43" s="36"/>
    </row>
    <row r="44" spans="2:12" ht="13">
      <c r="B44" s="32"/>
      <c r="E44" s="36"/>
      <c r="F44" s="57"/>
    </row>
    <row r="45" spans="2:12" ht="13">
      <c r="B45" s="32"/>
      <c r="E45" s="35"/>
    </row>
    <row r="46" spans="2:12" ht="13">
      <c r="B46" s="32"/>
      <c r="E46" s="35"/>
    </row>
    <row r="47" spans="2:12" ht="13">
      <c r="B47" s="32"/>
      <c r="E47" s="35"/>
    </row>
    <row r="48" spans="2:12">
      <c r="B48" s="49"/>
      <c r="C48" s="49"/>
      <c r="D48" s="49"/>
      <c r="E48" s="41"/>
    </row>
    <row r="49" spans="2:5" ht="13">
      <c r="B49" s="35"/>
      <c r="E49" s="41"/>
    </row>
    <row r="50" spans="2:5">
      <c r="E50" s="41"/>
    </row>
    <row r="51" spans="2:5">
      <c r="E51" s="41"/>
    </row>
    <row r="52" spans="2:5">
      <c r="E52" s="41"/>
    </row>
  </sheetData>
  <sheetProtection selectLockedCells="1"/>
  <scenarios current="0">
    <scenario name="TestReport" count="3" user="Windows User" comment="Created by Windows User on 1/25/2022">
      <inputCells r="D22" val="274.999861559908" numFmtId="5"/>
      <inputCells r="D23" val="1589271.06477145" numFmtId="5"/>
      <inputCells r="D24" val="1033026.16467263" numFmtId="5"/>
    </scenario>
  </scenarios>
  <mergeCells count="1">
    <mergeCell ref="G9:S10"/>
  </mergeCells>
  <phoneticPr fontId="8" type="noConversion"/>
  <printOptions gridLines="1" gridLinesSet="0"/>
  <pageMargins left="0.75" right="0.75" top="1" bottom="1" header="0.5" footer="0.5"/>
  <pageSetup orientation="portrait" horizontalDpi="204" verticalDpi="196" r:id="rId1"/>
  <headerFooter alignWithMargins="0">
    <oddHeader>&amp;A</oddHeader>
    <oddFoote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S34"/>
  <sheetViews>
    <sheetView topLeftCell="A15" workbookViewId="0">
      <selection activeCell="L35" sqref="L35"/>
    </sheetView>
  </sheetViews>
  <sheetFormatPr defaultRowHeight="12.5"/>
  <sheetData>
    <row r="1" spans="1:19" ht="25">
      <c r="A1" s="82" t="s">
        <v>69</v>
      </c>
    </row>
    <row r="2" spans="1:19" ht="32.5">
      <c r="A2" s="90" t="s">
        <v>70</v>
      </c>
    </row>
    <row r="3" spans="1:19" ht="90.5" customHeight="1">
      <c r="A3" s="135" t="s">
        <v>78</v>
      </c>
      <c r="B3" s="135"/>
      <c r="C3" s="135"/>
      <c r="D3" s="135"/>
      <c r="E3" s="135"/>
      <c r="F3" s="135"/>
      <c r="G3" s="135"/>
      <c r="H3" s="135"/>
      <c r="I3" s="135"/>
      <c r="J3" s="135"/>
      <c r="K3" s="135"/>
      <c r="L3" s="135"/>
      <c r="M3" s="135"/>
      <c r="N3" s="135"/>
      <c r="O3" s="135"/>
      <c r="P3" s="135"/>
      <c r="Q3" s="135"/>
      <c r="R3" s="135"/>
      <c r="S3" s="135"/>
    </row>
    <row r="4" spans="1:19" s="77" customFormat="1" ht="33" customHeight="1">
      <c r="A4" s="89" t="s">
        <v>77</v>
      </c>
    </row>
    <row r="9" spans="1:19" ht="25.25" customHeight="1"/>
    <row r="10" spans="1:19" ht="25">
      <c r="A10" s="112" t="s">
        <v>103</v>
      </c>
      <c r="B10" s="78"/>
      <c r="C10" s="78"/>
      <c r="D10" s="78"/>
      <c r="E10" s="78"/>
      <c r="F10" s="78"/>
      <c r="G10" s="78"/>
      <c r="H10" s="78"/>
      <c r="I10" s="78"/>
      <c r="J10" s="78"/>
      <c r="K10" s="78"/>
      <c r="L10" s="78"/>
    </row>
    <row r="11" spans="1:19" ht="22.5">
      <c r="A11" s="79" t="s">
        <v>71</v>
      </c>
      <c r="B11" s="78"/>
      <c r="C11" s="78"/>
      <c r="D11" s="78"/>
      <c r="E11" s="78"/>
      <c r="F11" s="78"/>
      <c r="G11" s="78"/>
      <c r="H11" s="78"/>
      <c r="I11" s="78"/>
      <c r="J11" s="78"/>
      <c r="K11" s="78"/>
      <c r="L11" s="78"/>
    </row>
    <row r="13" spans="1:19" ht="20">
      <c r="A13" s="96" t="s">
        <v>87</v>
      </c>
    </row>
    <row r="14" spans="1:19" ht="27.5">
      <c r="A14" s="81"/>
    </row>
    <row r="15" spans="1:19" ht="28">
      <c r="A15" s="81" t="s">
        <v>104</v>
      </c>
    </row>
    <row r="17" spans="1:1" ht="22.5">
      <c r="A17" s="79" t="s">
        <v>72</v>
      </c>
    </row>
    <row r="34" spans="2:12" ht="25">
      <c r="B34" s="80" t="s">
        <v>73</v>
      </c>
      <c r="L34" s="113" t="s">
        <v>105</v>
      </c>
    </row>
  </sheetData>
  <mergeCells count="1">
    <mergeCell ref="A3:S3"/>
  </mergeCells>
  <hyperlinks>
    <hyperlink ref="A4" r:id="rId1" xr:uid="{00000000-0004-0000-0400-000000000000}"/>
    <hyperlink ref="A2" r:id="rId2" xr:uid="{00000000-0004-0000-0400-000001000000}"/>
  </hyperlinks>
  <pageMargins left="0.7" right="0.7" top="0.75" bottom="0.75" header="0.3" footer="0.3"/>
  <pageSetup orientation="portrait" horizontalDpi="1200" verticalDpi="1200"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B1:S52"/>
  <sheetViews>
    <sheetView topLeftCell="A9" workbookViewId="0">
      <selection activeCell="H5" sqref="H5"/>
    </sheetView>
  </sheetViews>
  <sheetFormatPr defaultColWidth="9.1796875" defaultRowHeight="12.5"/>
  <cols>
    <col min="1" max="1" width="2.453125" style="41" customWidth="1"/>
    <col min="2" max="2" width="31.1796875" style="41" bestFit="1" customWidth="1"/>
    <col min="3" max="3" width="12.26953125" style="41" customWidth="1"/>
    <col min="4" max="4" width="12.54296875" style="41" customWidth="1"/>
    <col min="5" max="5" width="2.453125" style="43" customWidth="1"/>
    <col min="6" max="6" width="10" style="41" customWidth="1"/>
    <col min="7" max="7" width="13" style="41" customWidth="1"/>
    <col min="8" max="8" width="11.26953125" style="41" bestFit="1" customWidth="1"/>
    <col min="9" max="9" width="19.54296875" style="41" customWidth="1"/>
    <col min="10" max="16384" width="9.1796875" style="41"/>
  </cols>
  <sheetData>
    <row r="1" spans="2:19" ht="15.5">
      <c r="D1" s="42"/>
    </row>
    <row r="2" spans="2:19" ht="25">
      <c r="B2" s="85" t="s">
        <v>45</v>
      </c>
    </row>
    <row r="3" spans="2:19" ht="25.5">
      <c r="B3" s="45"/>
      <c r="C3" s="46" t="s">
        <v>49</v>
      </c>
      <c r="D3" s="47" t="s">
        <v>50</v>
      </c>
      <c r="E3" s="48"/>
      <c r="F3" s="49"/>
    </row>
    <row r="4" spans="2:19" ht="15" customHeight="1">
      <c r="B4" s="50" t="s">
        <v>37</v>
      </c>
      <c r="C4" s="14">
        <v>2200000</v>
      </c>
      <c r="D4" s="30">
        <v>2345700</v>
      </c>
      <c r="E4" s="51" t="s">
        <v>17</v>
      </c>
      <c r="F4" s="52"/>
      <c r="G4" s="87" t="s">
        <v>62</v>
      </c>
      <c r="H4" s="74" t="s">
        <v>80</v>
      </c>
    </row>
    <row r="5" spans="2:19" ht="15" customHeight="1">
      <c r="B5" s="50" t="s">
        <v>38</v>
      </c>
      <c r="C5" s="15">
        <v>0.03</v>
      </c>
      <c r="D5" s="8">
        <f>C36*(MAX(D22,10)^-(100*D29))*(MAX(D23,10)^(100*D30))*(MAX(D24,10)^(100*D31))</f>
        <v>2.9704620744543799E-2</v>
      </c>
      <c r="E5" s="51" t="s">
        <v>18</v>
      </c>
      <c r="G5" s="92">
        <v>250</v>
      </c>
      <c r="H5" s="93">
        <f t="shared" ref="H5:H26" si="0">$C$36*(MAX(G5,10)^-(100*$D$29))*(MAX($D$23,10)^(100*$D$30))*(MAX($D$24,10)^(100*$D$31))</f>
        <v>2.9704620744543799E-2</v>
      </c>
      <c r="K5" s="74" t="s">
        <v>82</v>
      </c>
    </row>
    <row r="6" spans="2:19" ht="15" customHeight="1" thickBot="1">
      <c r="B6" s="50" t="s">
        <v>15</v>
      </c>
      <c r="C6" s="16">
        <v>250</v>
      </c>
      <c r="D6" s="19">
        <f>D22</f>
        <v>250</v>
      </c>
      <c r="E6" s="51" t="s">
        <v>19</v>
      </c>
      <c r="F6" s="76"/>
      <c r="G6" s="92">
        <v>240</v>
      </c>
      <c r="H6" s="93">
        <f t="shared" si="0"/>
        <v>3.2495804941335381E-2</v>
      </c>
      <c r="J6" s="52" t="s">
        <v>81</v>
      </c>
    </row>
    <row r="7" spans="2:19" ht="15" customHeight="1" thickBot="1">
      <c r="B7" s="50" t="s">
        <v>16</v>
      </c>
      <c r="C7" s="16">
        <v>150</v>
      </c>
      <c r="D7" s="25">
        <v>150</v>
      </c>
      <c r="E7" s="53" t="s">
        <v>20</v>
      </c>
      <c r="F7" s="52"/>
      <c r="G7" s="92">
        <v>230</v>
      </c>
      <c r="H7" s="93">
        <f t="shared" si="0"/>
        <v>3.5685418286837287E-2</v>
      </c>
    </row>
    <row r="8" spans="2:19" ht="15" customHeight="1">
      <c r="B8" s="50" t="s">
        <v>5</v>
      </c>
      <c r="C8" s="9">
        <f>C6-C7</f>
        <v>100</v>
      </c>
      <c r="D8" s="18">
        <f>D6-D7</f>
        <v>100</v>
      </c>
      <c r="E8" s="53" t="s">
        <v>21</v>
      </c>
      <c r="F8" s="55" t="s">
        <v>31</v>
      </c>
      <c r="G8" s="92">
        <v>220</v>
      </c>
      <c r="H8" s="93">
        <f t="shared" si="0"/>
        <v>3.935157626625424E-2</v>
      </c>
    </row>
    <row r="9" spans="2:19" ht="15" customHeight="1">
      <c r="B9" s="50" t="s">
        <v>6</v>
      </c>
      <c r="C9" s="6">
        <f>C4*C5</f>
        <v>66000</v>
      </c>
      <c r="D9" s="7">
        <f>D4*D5</f>
        <v>69678.12888047639</v>
      </c>
      <c r="E9" s="53" t="s">
        <v>22</v>
      </c>
      <c r="F9" s="55" t="s">
        <v>32</v>
      </c>
      <c r="G9" s="92">
        <v>210</v>
      </c>
      <c r="H9" s="93">
        <f t="shared" si="0"/>
        <v>4.3592279807890537E-2</v>
      </c>
      <c r="J9" s="72"/>
      <c r="K9" s="72"/>
      <c r="L9" s="72"/>
      <c r="M9" s="72"/>
      <c r="N9" s="72"/>
      <c r="O9" s="72"/>
      <c r="P9" s="72"/>
      <c r="Q9" s="72"/>
      <c r="R9" s="72"/>
      <c r="S9" s="72"/>
    </row>
    <row r="10" spans="2:19" ht="15" customHeight="1">
      <c r="B10" s="50" t="s">
        <v>7</v>
      </c>
      <c r="C10" s="9">
        <f>C9*C6</f>
        <v>16500000</v>
      </c>
      <c r="D10" s="10">
        <f>D9*D6</f>
        <v>17419532.220119096</v>
      </c>
      <c r="E10" s="53" t="s">
        <v>23</v>
      </c>
      <c r="F10" s="55" t="s">
        <v>33</v>
      </c>
      <c r="G10" s="92">
        <v>200</v>
      </c>
      <c r="H10" s="93">
        <f t="shared" si="0"/>
        <v>4.8531759914403491E-2</v>
      </c>
      <c r="J10" s="72"/>
      <c r="K10" s="72"/>
      <c r="L10" s="72"/>
      <c r="M10" s="72"/>
      <c r="N10" s="72"/>
      <c r="O10" s="72"/>
      <c r="P10" s="72"/>
      <c r="Q10" s="72"/>
      <c r="R10" s="72"/>
      <c r="S10" s="72"/>
    </row>
    <row r="11" spans="2:19" ht="15" customHeight="1" thickBot="1">
      <c r="B11" s="50" t="s">
        <v>10</v>
      </c>
      <c r="C11" s="9">
        <f>C8*C9</f>
        <v>6600000</v>
      </c>
      <c r="D11" s="17">
        <f>D8*D9</f>
        <v>6967812.8880476393</v>
      </c>
      <c r="E11" s="53" t="s">
        <v>24</v>
      </c>
      <c r="F11" s="55" t="s">
        <v>34</v>
      </c>
      <c r="G11" s="92">
        <v>190</v>
      </c>
      <c r="H11" s="93">
        <f t="shared" si="0"/>
        <v>5.4329299925084333E-2</v>
      </c>
    </row>
    <row r="12" spans="2:19" ht="15" customHeight="1" thickBot="1">
      <c r="B12" s="50" t="s">
        <v>8</v>
      </c>
      <c r="C12" s="16">
        <v>3500000</v>
      </c>
      <c r="D12" s="25">
        <v>3900000</v>
      </c>
      <c r="E12" s="53" t="s">
        <v>25</v>
      </c>
      <c r="F12" s="52"/>
      <c r="G12" s="92">
        <v>180</v>
      </c>
      <c r="H12" s="93">
        <f t="shared" si="0"/>
        <v>6.1191700138549715E-2</v>
      </c>
    </row>
    <row r="13" spans="2:19" ht="15" customHeight="1">
      <c r="B13" s="50" t="s">
        <v>9</v>
      </c>
      <c r="C13" s="9">
        <f>C11-C12</f>
        <v>3100000</v>
      </c>
      <c r="D13" s="19">
        <f>D11-D12</f>
        <v>3067812.8880476393</v>
      </c>
      <c r="E13" s="53" t="s">
        <v>26</v>
      </c>
      <c r="F13" s="55" t="s">
        <v>35</v>
      </c>
      <c r="G13" s="92">
        <v>170</v>
      </c>
      <c r="H13" s="93">
        <f t="shared" si="0"/>
        <v>6.939120095745302E-2</v>
      </c>
    </row>
    <row r="14" spans="2:19" ht="15" customHeight="1">
      <c r="B14" s="50" t="s">
        <v>11</v>
      </c>
      <c r="C14" s="16">
        <v>900000</v>
      </c>
      <c r="D14" s="28">
        <f>D23</f>
        <v>900000</v>
      </c>
      <c r="E14" s="53" t="s">
        <v>27</v>
      </c>
      <c r="F14" s="52"/>
      <c r="G14" s="92">
        <v>160</v>
      </c>
      <c r="H14" s="93">
        <f t="shared" si="0"/>
        <v>7.9291762067756136E-2</v>
      </c>
    </row>
    <row r="15" spans="2:19" ht="15" customHeight="1" thickBot="1">
      <c r="B15" s="50" t="s">
        <v>12</v>
      </c>
      <c r="C15" s="16">
        <v>1000000</v>
      </c>
      <c r="D15" s="29">
        <f>D24</f>
        <v>1000000</v>
      </c>
      <c r="E15" s="53" t="s">
        <v>28</v>
      </c>
      <c r="F15" s="52"/>
      <c r="G15" s="92">
        <v>150</v>
      </c>
      <c r="H15" s="93">
        <f t="shared" si="0"/>
        <v>9.1388439376698993E-2</v>
      </c>
    </row>
    <row r="16" spans="2:19" ht="15" customHeight="1" thickBot="1">
      <c r="B16" s="50" t="s">
        <v>13</v>
      </c>
      <c r="C16" s="16">
        <v>100000</v>
      </c>
      <c r="D16" s="27">
        <v>100000</v>
      </c>
      <c r="E16" s="53" t="s">
        <v>29</v>
      </c>
      <c r="F16" s="52"/>
      <c r="G16" s="92">
        <v>140</v>
      </c>
      <c r="H16" s="93">
        <f t="shared" si="0"/>
        <v>0.10636784301106952</v>
      </c>
    </row>
    <row r="17" spans="2:12" ht="15" customHeight="1">
      <c r="B17" s="50" t="s">
        <v>14</v>
      </c>
      <c r="C17" s="13">
        <f>C13-C14-C15-C16</f>
        <v>1100000</v>
      </c>
      <c r="D17" s="20">
        <f>D13-D14-D15-D16</f>
        <v>1067812.8880476393</v>
      </c>
      <c r="E17" s="53" t="s">
        <v>30</v>
      </c>
      <c r="F17" s="55" t="s">
        <v>36</v>
      </c>
      <c r="G17" s="92">
        <v>130</v>
      </c>
      <c r="H17" s="93">
        <f t="shared" si="0"/>
        <v>0.12520355372226052</v>
      </c>
    </row>
    <row r="18" spans="2:12">
      <c r="G18" s="92">
        <v>120</v>
      </c>
      <c r="H18" s="93">
        <f t="shared" si="0"/>
        <v>0.14931151072166596</v>
      </c>
    </row>
    <row r="19" spans="2:12">
      <c r="G19" s="92">
        <v>110</v>
      </c>
      <c r="H19" s="93">
        <f t="shared" si="0"/>
        <v>0.18081236369434647</v>
      </c>
    </row>
    <row r="20" spans="2:12" ht="25">
      <c r="B20" s="84" t="s">
        <v>47</v>
      </c>
      <c r="G20" s="92">
        <v>100</v>
      </c>
      <c r="H20" s="93">
        <f t="shared" si="0"/>
        <v>0.22299341111514456</v>
      </c>
    </row>
    <row r="21" spans="2:12" ht="26" thickBot="1">
      <c r="B21" s="45"/>
      <c r="C21" s="46" t="s">
        <v>49</v>
      </c>
      <c r="D21" s="47" t="s">
        <v>51</v>
      </c>
      <c r="G21" s="92">
        <v>90</v>
      </c>
      <c r="H21" s="93">
        <f t="shared" si="0"/>
        <v>0.2811632211544956</v>
      </c>
    </row>
    <row r="22" spans="2:12" ht="15" customHeight="1">
      <c r="B22" s="50" t="s">
        <v>15</v>
      </c>
      <c r="C22" s="11">
        <v>250</v>
      </c>
      <c r="D22" s="21">
        <v>250</v>
      </c>
      <c r="G22" s="92">
        <v>80</v>
      </c>
      <c r="H22" s="93">
        <f t="shared" si="0"/>
        <v>0.36432926660819115</v>
      </c>
    </row>
    <row r="23" spans="2:12" ht="15" customHeight="1">
      <c r="B23" s="50" t="s">
        <v>11</v>
      </c>
      <c r="C23" s="12">
        <v>900000</v>
      </c>
      <c r="D23" s="22">
        <v>900000</v>
      </c>
      <c r="G23" s="92">
        <v>70</v>
      </c>
      <c r="H23" s="93">
        <f t="shared" si="0"/>
        <v>0.48873826516559293</v>
      </c>
    </row>
    <row r="24" spans="2:12" ht="15" customHeight="1" thickBot="1">
      <c r="B24" s="50" t="s">
        <v>12</v>
      </c>
      <c r="C24" s="12">
        <v>1000000</v>
      </c>
      <c r="D24" s="23">
        <v>1000000</v>
      </c>
      <c r="G24" s="92">
        <v>60</v>
      </c>
      <c r="H24" s="93">
        <f t="shared" si="0"/>
        <v>0.68605554699239957</v>
      </c>
    </row>
    <row r="25" spans="2:12">
      <c r="G25" s="92">
        <v>50</v>
      </c>
      <c r="H25" s="93">
        <f t="shared" si="0"/>
        <v>1.0246086580925784</v>
      </c>
    </row>
    <row r="26" spans="2:12">
      <c r="G26" s="92">
        <v>40</v>
      </c>
      <c r="H26" s="93">
        <f t="shared" si="0"/>
        <v>1.6740177169204189</v>
      </c>
    </row>
    <row r="27" spans="2:12" ht="25">
      <c r="B27" s="85" t="s">
        <v>54</v>
      </c>
    </row>
    <row r="28" spans="2:12" ht="13.5" thickBot="1">
      <c r="B28" s="58" t="s">
        <v>0</v>
      </c>
    </row>
    <row r="29" spans="2:12" ht="15" customHeight="1">
      <c r="B29" s="59" t="s">
        <v>41</v>
      </c>
      <c r="C29" s="65"/>
      <c r="D29" s="38">
        <v>2.1999999999999999E-2</v>
      </c>
      <c r="E29" s="41"/>
    </row>
    <row r="30" spans="2:12" ht="15" customHeight="1">
      <c r="B30" s="59" t="s">
        <v>42</v>
      </c>
      <c r="C30" s="65"/>
      <c r="D30" s="39">
        <v>2E-3</v>
      </c>
      <c r="E30" s="41"/>
    </row>
    <row r="31" spans="2:12" ht="15" customHeight="1" thickBot="1">
      <c r="B31" s="59" t="s">
        <v>43</v>
      </c>
      <c r="C31" s="65"/>
      <c r="D31" s="40">
        <v>1.2999999999999999E-3</v>
      </c>
      <c r="E31" s="41"/>
    </row>
    <row r="32" spans="2:12" ht="22.5">
      <c r="B32" s="49"/>
      <c r="C32" s="31"/>
      <c r="D32" s="31"/>
      <c r="E32" s="32"/>
      <c r="F32" s="49"/>
      <c r="K32" s="88" t="s">
        <v>76</v>
      </c>
      <c r="L32" s="86" t="s">
        <v>74</v>
      </c>
    </row>
    <row r="33" spans="2:12" ht="22.5">
      <c r="B33" s="31"/>
      <c r="C33" s="31"/>
      <c r="D33" s="31"/>
      <c r="E33" s="33"/>
      <c r="F33" s="49"/>
      <c r="K33" s="88" t="s">
        <v>76</v>
      </c>
      <c r="L33" s="86" t="s">
        <v>75</v>
      </c>
    </row>
    <row r="34" spans="2:12" ht="17.5">
      <c r="B34" s="60" t="s">
        <v>39</v>
      </c>
      <c r="C34" s="61"/>
      <c r="D34" s="49"/>
      <c r="E34" s="41"/>
    </row>
    <row r="35" spans="2:12" ht="13">
      <c r="B35" s="62" t="s">
        <v>40</v>
      </c>
      <c r="C35" s="63"/>
      <c r="E35" s="41"/>
    </row>
    <row r="36" spans="2:12" ht="13">
      <c r="B36" s="64" t="s">
        <v>44</v>
      </c>
      <c r="C36" s="37">
        <f>0.0297046207445438/(C22^-(100*D29)*C23^(100*D30)*C24^(100*D31))</f>
        <v>59.902304309170582</v>
      </c>
      <c r="E36" s="41"/>
    </row>
    <row r="37" spans="2:12" ht="13">
      <c r="B37" s="32"/>
      <c r="E37" s="34"/>
    </row>
    <row r="38" spans="2:12">
      <c r="B38" s="32"/>
      <c r="E38" s="41"/>
    </row>
    <row r="39" spans="2:12" ht="13">
      <c r="B39" s="32"/>
      <c r="E39" s="41"/>
      <c r="F39" s="54"/>
    </row>
    <row r="40" spans="2:12" ht="13">
      <c r="B40" s="32"/>
      <c r="E40" s="35"/>
    </row>
    <row r="41" spans="2:12" ht="13">
      <c r="B41" s="32"/>
      <c r="E41" s="35"/>
    </row>
    <row r="42" spans="2:12" ht="13">
      <c r="B42" s="32"/>
      <c r="E42" s="35"/>
    </row>
    <row r="43" spans="2:12">
      <c r="B43" s="32"/>
      <c r="E43" s="36"/>
    </row>
    <row r="44" spans="2:12" ht="13">
      <c r="B44" s="32"/>
      <c r="E44" s="36"/>
      <c r="F44" s="57"/>
    </row>
    <row r="45" spans="2:12" ht="13">
      <c r="B45" s="32"/>
      <c r="E45" s="35"/>
    </row>
    <row r="46" spans="2:12" ht="13">
      <c r="B46" s="32"/>
      <c r="E46" s="35"/>
    </row>
    <row r="47" spans="2:12" ht="13">
      <c r="B47" s="32"/>
      <c r="E47" s="35"/>
    </row>
    <row r="48" spans="2:12">
      <c r="B48" s="49"/>
      <c r="C48" s="49"/>
      <c r="D48" s="49"/>
      <c r="E48" s="41"/>
    </row>
    <row r="49" spans="2:5" ht="13">
      <c r="B49" s="35"/>
      <c r="E49" s="41"/>
    </row>
    <row r="50" spans="2:5">
      <c r="E50" s="41"/>
    </row>
    <row r="51" spans="2:5">
      <c r="E51" s="41"/>
    </row>
    <row r="52" spans="2:5">
      <c r="E52" s="41"/>
    </row>
  </sheetData>
  <sheetProtection selectLockedCells="1"/>
  <printOptions gridLines="1" gridLinesSet="0"/>
  <pageMargins left="0.75" right="0.75" top="1" bottom="1" header="0.5" footer="0.5"/>
  <pageSetup orientation="portrait" horizontalDpi="204" verticalDpi="196" r:id="rId1"/>
  <headerFooter alignWithMargins="0">
    <oddHeader>&amp;A</oddHeader>
    <oddFoote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499984740745262"/>
  </sheetPr>
  <dimension ref="B2:F35"/>
  <sheetViews>
    <sheetView workbookViewId="0">
      <selection activeCell="N10" sqref="N10"/>
    </sheetView>
  </sheetViews>
  <sheetFormatPr defaultRowHeight="12.5"/>
  <sheetData>
    <row r="2" spans="2:6" ht="29.5">
      <c r="B2" s="83" t="s">
        <v>83</v>
      </c>
      <c r="F2" s="94" t="s">
        <v>86</v>
      </c>
    </row>
    <row r="3" spans="2:6" ht="20">
      <c r="F3" s="95" t="s">
        <v>106</v>
      </c>
    </row>
    <row r="5" spans="2:6" ht="20">
      <c r="B5" s="78" t="s">
        <v>85</v>
      </c>
      <c r="C5" s="78" t="s">
        <v>84</v>
      </c>
    </row>
    <row r="6" spans="2:6">
      <c r="B6">
        <v>-15</v>
      </c>
      <c r="C6">
        <f>1/(1+EXP(-B6))</f>
        <v>3.0590222692562472E-7</v>
      </c>
    </row>
    <row r="7" spans="2:6">
      <c r="B7">
        <v>-14</v>
      </c>
      <c r="C7">
        <f t="shared" ref="C7:C35" si="0">1/(1+EXP(-B7))</f>
        <v>8.3152802766413209E-7</v>
      </c>
    </row>
    <row r="8" spans="2:6">
      <c r="B8">
        <v>-13</v>
      </c>
      <c r="C8">
        <f t="shared" si="0"/>
        <v>2.2603242979035746E-6</v>
      </c>
    </row>
    <row r="9" spans="2:6">
      <c r="B9">
        <v>-12</v>
      </c>
      <c r="C9">
        <f t="shared" si="0"/>
        <v>6.1441746022147182E-6</v>
      </c>
    </row>
    <row r="10" spans="2:6">
      <c r="B10">
        <v>-11</v>
      </c>
      <c r="C10">
        <f t="shared" si="0"/>
        <v>1.6701421848095181E-5</v>
      </c>
    </row>
    <row r="11" spans="2:6">
      <c r="B11">
        <v>-10</v>
      </c>
      <c r="C11">
        <f t="shared" si="0"/>
        <v>4.5397868702434395E-5</v>
      </c>
    </row>
    <row r="12" spans="2:6">
      <c r="B12">
        <v>-9</v>
      </c>
      <c r="C12">
        <f t="shared" si="0"/>
        <v>1.2339457598623172E-4</v>
      </c>
    </row>
    <row r="13" spans="2:6">
      <c r="B13">
        <v>-8</v>
      </c>
      <c r="C13">
        <f t="shared" si="0"/>
        <v>3.3535013046647811E-4</v>
      </c>
    </row>
    <row r="14" spans="2:6">
      <c r="B14">
        <v>-7</v>
      </c>
      <c r="C14">
        <f t="shared" si="0"/>
        <v>9.1105119440064539E-4</v>
      </c>
    </row>
    <row r="15" spans="2:6">
      <c r="B15">
        <v>-6</v>
      </c>
      <c r="C15">
        <f t="shared" si="0"/>
        <v>2.4726231566347743E-3</v>
      </c>
    </row>
    <row r="16" spans="2:6">
      <c r="B16">
        <v>-5</v>
      </c>
      <c r="C16">
        <f t="shared" si="0"/>
        <v>6.6928509242848554E-3</v>
      </c>
    </row>
    <row r="17" spans="2:3">
      <c r="B17">
        <v>-4</v>
      </c>
      <c r="C17">
        <f t="shared" si="0"/>
        <v>1.7986209962091559E-2</v>
      </c>
    </row>
    <row r="18" spans="2:3">
      <c r="B18">
        <v>-3</v>
      </c>
      <c r="C18">
        <f t="shared" si="0"/>
        <v>4.7425873177566781E-2</v>
      </c>
    </row>
    <row r="19" spans="2:3">
      <c r="B19">
        <v>-2</v>
      </c>
      <c r="C19">
        <f t="shared" si="0"/>
        <v>0.11920292202211755</v>
      </c>
    </row>
    <row r="20" spans="2:3">
      <c r="B20">
        <v>-1</v>
      </c>
      <c r="C20">
        <f t="shared" si="0"/>
        <v>0.2689414213699951</v>
      </c>
    </row>
    <row r="21" spans="2:3">
      <c r="B21">
        <v>0</v>
      </c>
      <c r="C21">
        <f t="shared" si="0"/>
        <v>0.5</v>
      </c>
    </row>
    <row r="22" spans="2:3">
      <c r="B22">
        <v>1</v>
      </c>
      <c r="C22">
        <f t="shared" si="0"/>
        <v>0.7310585786300049</v>
      </c>
    </row>
    <row r="23" spans="2:3">
      <c r="B23">
        <v>2</v>
      </c>
      <c r="C23">
        <f t="shared" si="0"/>
        <v>0.88079707797788231</v>
      </c>
    </row>
    <row r="24" spans="2:3">
      <c r="B24">
        <v>3</v>
      </c>
      <c r="C24">
        <f t="shared" si="0"/>
        <v>0.95257412682243336</v>
      </c>
    </row>
    <row r="25" spans="2:3">
      <c r="B25">
        <v>4</v>
      </c>
      <c r="C25">
        <f t="shared" si="0"/>
        <v>0.98201379003790845</v>
      </c>
    </row>
    <row r="26" spans="2:3">
      <c r="B26">
        <v>5</v>
      </c>
      <c r="C26">
        <f t="shared" si="0"/>
        <v>0.99330714907571527</v>
      </c>
    </row>
    <row r="27" spans="2:3">
      <c r="B27">
        <v>6</v>
      </c>
      <c r="C27">
        <f t="shared" si="0"/>
        <v>0.99752737684336534</v>
      </c>
    </row>
    <row r="28" spans="2:3">
      <c r="B28">
        <v>7</v>
      </c>
      <c r="C28">
        <f t="shared" si="0"/>
        <v>0.9990889488055994</v>
      </c>
    </row>
    <row r="29" spans="2:3">
      <c r="B29">
        <v>8</v>
      </c>
      <c r="C29">
        <f t="shared" si="0"/>
        <v>0.99966464986953363</v>
      </c>
    </row>
    <row r="30" spans="2:3">
      <c r="B30">
        <v>9</v>
      </c>
      <c r="C30">
        <f t="shared" si="0"/>
        <v>0.99987660542401369</v>
      </c>
    </row>
    <row r="31" spans="2:3">
      <c r="B31">
        <v>10</v>
      </c>
      <c r="C31">
        <f t="shared" si="0"/>
        <v>0.99995460213129761</v>
      </c>
    </row>
    <row r="32" spans="2:3">
      <c r="B32">
        <v>11</v>
      </c>
      <c r="C32">
        <f t="shared" si="0"/>
        <v>0.99998329857815205</v>
      </c>
    </row>
    <row r="33" spans="2:3">
      <c r="B33">
        <v>12</v>
      </c>
      <c r="C33">
        <f t="shared" si="0"/>
        <v>0.99999385582539779</v>
      </c>
    </row>
    <row r="34" spans="2:3">
      <c r="B34">
        <v>13</v>
      </c>
      <c r="C34">
        <f t="shared" si="0"/>
        <v>0.99999773967570205</v>
      </c>
    </row>
    <row r="35" spans="2:3">
      <c r="B35">
        <v>14</v>
      </c>
      <c r="C35">
        <f t="shared" si="0"/>
        <v>0.99999916847197223</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25</vt:i4>
      </vt:variant>
    </vt:vector>
  </HeadingPairs>
  <TitlesOfParts>
    <vt:vector size="32" baseType="lpstr">
      <vt:lpstr>Introduction</vt:lpstr>
      <vt:lpstr>Simple</vt:lpstr>
      <vt:lpstr>Simple_CellName</vt:lpstr>
      <vt:lpstr>Smart-Solver</vt:lpstr>
      <vt:lpstr>Response Model</vt:lpstr>
      <vt:lpstr>SmartWhatIf</vt:lpstr>
      <vt:lpstr>S Curve</vt:lpstr>
      <vt:lpstr>Simple_CellName!A</vt:lpstr>
      <vt:lpstr>A</vt:lpstr>
      <vt:lpstr>Advertising</vt:lpstr>
      <vt:lpstr>GrossContributionMargin</vt:lpstr>
      <vt:lpstr>GrossMargin</vt:lpstr>
      <vt:lpstr>IndustryWideSales</vt:lpstr>
      <vt:lpstr>SmartWhatIf!K_Parameter</vt:lpstr>
      <vt:lpstr>K_Parameter</vt:lpstr>
      <vt:lpstr>MarketingResearch</vt:lpstr>
      <vt:lpstr>MarketShare</vt:lpstr>
      <vt:lpstr>NetContributionMargin</vt:lpstr>
      <vt:lpstr>Overhead</vt:lpstr>
      <vt:lpstr>Simple_CellName!P</vt:lpstr>
      <vt:lpstr>P</vt:lpstr>
      <vt:lpstr>Simple_CellName!R_</vt:lpstr>
      <vt:lpstr>R_</vt:lpstr>
      <vt:lpstr>Simple_CellName!S</vt:lpstr>
      <vt:lpstr>S</vt:lpstr>
      <vt:lpstr>SalesForce</vt:lpstr>
      <vt:lpstr>SalesREvenue</vt:lpstr>
      <vt:lpstr>SaleVolume</vt:lpstr>
      <vt:lpstr>Simple_CellName!SHARE</vt:lpstr>
      <vt:lpstr>SHARE</vt:lpstr>
      <vt:lpstr>UnitPrice</vt:lpstr>
      <vt:lpstr>VariableCost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ISBM</dc:creator>
  <cp:lastModifiedBy>Windows User</cp:lastModifiedBy>
  <dcterms:created xsi:type="dcterms:W3CDTF">2000-01-05T23:29:33Z</dcterms:created>
  <dcterms:modified xsi:type="dcterms:W3CDTF">2022-02-14T03:50:41Z</dcterms:modified>
</cp:coreProperties>
</file>